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L:\PROJECTS\SEMCOG\"/>
    </mc:Choice>
  </mc:AlternateContent>
  <xr:revisionPtr revIDLastSave="0" documentId="13_ncr:1_{DCE5837F-E5F7-4E59-879F-5C56AFD5B902}" xr6:coauthVersionLast="45" xr6:coauthVersionMax="45" xr10:uidLastSave="{00000000-0000-0000-0000-000000000000}"/>
  <bookViews>
    <workbookView xWindow="29190" yWindow="3780" windowWidth="22830" windowHeight="7170" activeTab="5" xr2:uid="{A196564B-FF42-4148-9C29-6F65E0AA409F}"/>
  </bookViews>
  <sheets>
    <sheet name="PANN" sheetId="1" r:id="rId1"/>
    <sheet name="Seasonal_PR" sheetId="3" r:id="rId2"/>
    <sheet name="TANN" sheetId="2" r:id="rId3"/>
    <sheet name="Seasonal_Temp" sheetId="4" r:id="rId4"/>
    <sheet name="Extremes" sheetId="5" r:id="rId5"/>
    <sheet name="Dashboard" sheetId="6" r:id="rId6"/>
    <sheet name="NOTES" sheetId="7" r:id="rId7"/>
  </sheets>
  <definedNames>
    <definedName name="_xlnm._FilterDatabase" localSheetId="5" hidden="1">Dashboard!$A$2:$A$9</definedName>
    <definedName name="_xlnm._FilterDatabase" localSheetId="3" hidden="1">Seasonal_Temp!$A$2:$P$366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8" i="6" l="1"/>
  <c r="O48" i="6"/>
  <c r="N48" i="6"/>
  <c r="M48" i="6"/>
  <c r="L48" i="6"/>
  <c r="K48" i="6"/>
  <c r="J48" i="6"/>
  <c r="I48" i="6"/>
  <c r="H48" i="6"/>
  <c r="G48" i="6"/>
  <c r="F48" i="6"/>
  <c r="E48" i="6"/>
  <c r="P47" i="6"/>
  <c r="O47" i="6"/>
  <c r="N47" i="6"/>
  <c r="M47" i="6"/>
  <c r="L47" i="6"/>
  <c r="K47" i="6"/>
  <c r="J47" i="6"/>
  <c r="I47" i="6"/>
  <c r="H47" i="6"/>
  <c r="G47" i="6"/>
  <c r="F47" i="6"/>
  <c r="E47" i="6"/>
  <c r="P46" i="6"/>
  <c r="O46" i="6"/>
  <c r="N46" i="6"/>
  <c r="M46" i="6"/>
  <c r="L46" i="6"/>
  <c r="K46" i="6"/>
  <c r="J46" i="6"/>
  <c r="I46" i="6"/>
  <c r="H46" i="6"/>
  <c r="G46" i="6"/>
  <c r="F46" i="6"/>
  <c r="E46" i="6"/>
  <c r="P45" i="6"/>
  <c r="O45" i="6"/>
  <c r="N45" i="6"/>
  <c r="M45" i="6"/>
  <c r="L45" i="6"/>
  <c r="K45" i="6"/>
  <c r="J45" i="6"/>
  <c r="I45" i="6"/>
  <c r="H45" i="6"/>
  <c r="G45" i="6"/>
  <c r="F45" i="6"/>
  <c r="E45" i="6"/>
  <c r="E25" i="6"/>
  <c r="E24" i="6"/>
  <c r="E23" i="6"/>
  <c r="E22" i="6"/>
  <c r="I105" i="5"/>
  <c r="F94" i="5"/>
  <c r="G94" i="5"/>
  <c r="H94" i="5"/>
  <c r="I94" i="5"/>
  <c r="F95" i="5"/>
  <c r="G95" i="5"/>
  <c r="H95" i="5"/>
  <c r="I95" i="5"/>
  <c r="F96" i="5"/>
  <c r="G96" i="5"/>
  <c r="H96" i="5"/>
  <c r="I96" i="5"/>
  <c r="F97" i="5"/>
  <c r="G97" i="5"/>
  <c r="H97" i="5"/>
  <c r="I97" i="5"/>
  <c r="F98" i="5"/>
  <c r="G98" i="5"/>
  <c r="H98" i="5"/>
  <c r="I98" i="5"/>
  <c r="F99" i="5"/>
  <c r="G99" i="5"/>
  <c r="H99" i="5"/>
  <c r="I99" i="5"/>
  <c r="F100" i="5"/>
  <c r="G100" i="5"/>
  <c r="H100" i="5"/>
  <c r="I100" i="5"/>
  <c r="F101" i="5"/>
  <c r="G101" i="5"/>
  <c r="H101" i="5"/>
  <c r="I101" i="5"/>
  <c r="F102" i="5"/>
  <c r="G102" i="5"/>
  <c r="H102" i="5"/>
  <c r="I102" i="5"/>
  <c r="F103" i="5"/>
  <c r="G103" i="5"/>
  <c r="H103" i="5"/>
  <c r="I103" i="5"/>
  <c r="F104" i="5"/>
  <c r="G104" i="5"/>
  <c r="H104" i="5"/>
  <c r="I104" i="5"/>
  <c r="F105" i="5"/>
  <c r="G105" i="5"/>
  <c r="H105" i="5"/>
  <c r="G93" i="5"/>
  <c r="H93" i="5"/>
  <c r="I93" i="5"/>
  <c r="F93" i="5"/>
  <c r="A93" i="5"/>
  <c r="A105" i="5"/>
  <c r="A104" i="5"/>
  <c r="A103" i="5"/>
  <c r="A102" i="5"/>
  <c r="A101" i="5"/>
  <c r="A100" i="5"/>
  <c r="A99" i="5"/>
  <c r="A98" i="5"/>
  <c r="A97" i="5"/>
  <c r="A96" i="5"/>
  <c r="A95" i="5"/>
  <c r="A94" i="5"/>
  <c r="P42" i="6"/>
  <c r="O42" i="6"/>
  <c r="N42" i="6"/>
  <c r="M42" i="6"/>
  <c r="L42" i="6"/>
  <c r="K42" i="6"/>
  <c r="J42" i="6"/>
  <c r="I42" i="6"/>
  <c r="H42" i="6"/>
  <c r="G42" i="6"/>
  <c r="F42" i="6"/>
  <c r="E42" i="6"/>
  <c r="P41" i="6"/>
  <c r="O41" i="6"/>
  <c r="N41" i="6"/>
  <c r="M41" i="6"/>
  <c r="L41" i="6"/>
  <c r="K41" i="6"/>
  <c r="J41" i="6"/>
  <c r="I41" i="6"/>
  <c r="H41" i="6"/>
  <c r="G41" i="6"/>
  <c r="F41" i="6"/>
  <c r="E41" i="6"/>
  <c r="P40" i="6"/>
  <c r="O40" i="6"/>
  <c r="N40" i="6"/>
  <c r="M40" i="6"/>
  <c r="L40" i="6"/>
  <c r="K40" i="6"/>
  <c r="J40" i="6"/>
  <c r="I40" i="6"/>
  <c r="H40" i="6"/>
  <c r="G40" i="6"/>
  <c r="F40" i="6"/>
  <c r="E40" i="6"/>
  <c r="P39" i="6"/>
  <c r="O39" i="6"/>
  <c r="N39" i="6"/>
  <c r="M39" i="6"/>
  <c r="L39" i="6"/>
  <c r="K39" i="6"/>
  <c r="J39" i="6"/>
  <c r="I39" i="6"/>
  <c r="H39" i="6"/>
  <c r="G39" i="6"/>
  <c r="F39" i="6"/>
  <c r="E39" i="6"/>
  <c r="G368" i="4"/>
  <c r="H368" i="4"/>
  <c r="I368" i="4"/>
  <c r="J368" i="4"/>
  <c r="K368" i="4"/>
  <c r="L368" i="4"/>
  <c r="M368" i="4"/>
  <c r="N368" i="4"/>
  <c r="O368" i="4"/>
  <c r="P368" i="4"/>
  <c r="G369" i="4"/>
  <c r="H369" i="4"/>
  <c r="I369" i="4"/>
  <c r="J369" i="4"/>
  <c r="K369" i="4"/>
  <c r="L369" i="4"/>
  <c r="M369" i="4"/>
  <c r="N369" i="4"/>
  <c r="O369" i="4"/>
  <c r="P369" i="4"/>
  <c r="G370" i="4"/>
  <c r="H370" i="4"/>
  <c r="I370" i="4"/>
  <c r="J370" i="4"/>
  <c r="K370" i="4"/>
  <c r="L370" i="4"/>
  <c r="M370" i="4"/>
  <c r="N370" i="4"/>
  <c r="O370" i="4"/>
  <c r="P370" i="4"/>
  <c r="G371" i="4"/>
  <c r="H371" i="4"/>
  <c r="I371" i="4"/>
  <c r="J371" i="4"/>
  <c r="K371" i="4"/>
  <c r="L371" i="4"/>
  <c r="M371" i="4"/>
  <c r="N371" i="4"/>
  <c r="O371" i="4"/>
  <c r="P371" i="4"/>
  <c r="G372" i="4"/>
  <c r="H372" i="4"/>
  <c r="I372" i="4"/>
  <c r="J372" i="4"/>
  <c r="K372" i="4"/>
  <c r="L372" i="4"/>
  <c r="M372" i="4"/>
  <c r="N372" i="4"/>
  <c r="O372" i="4"/>
  <c r="P372" i="4"/>
  <c r="G373" i="4"/>
  <c r="H373" i="4"/>
  <c r="I373" i="4"/>
  <c r="J373" i="4"/>
  <c r="K373" i="4"/>
  <c r="L373" i="4"/>
  <c r="M373" i="4"/>
  <c r="N373" i="4"/>
  <c r="O373" i="4"/>
  <c r="P373" i="4"/>
  <c r="G374" i="4"/>
  <c r="H374" i="4"/>
  <c r="I374" i="4"/>
  <c r="J374" i="4"/>
  <c r="K374" i="4"/>
  <c r="L374" i="4"/>
  <c r="M374" i="4"/>
  <c r="N374" i="4"/>
  <c r="O374" i="4"/>
  <c r="P374" i="4"/>
  <c r="G375" i="4"/>
  <c r="H375" i="4"/>
  <c r="I375" i="4"/>
  <c r="J375" i="4"/>
  <c r="K375" i="4"/>
  <c r="L375" i="4"/>
  <c r="M375" i="4"/>
  <c r="N375" i="4"/>
  <c r="O375" i="4"/>
  <c r="P375" i="4"/>
  <c r="G376" i="4"/>
  <c r="H376" i="4"/>
  <c r="I376" i="4"/>
  <c r="J376" i="4"/>
  <c r="K376" i="4"/>
  <c r="L376" i="4"/>
  <c r="M376" i="4"/>
  <c r="N376" i="4"/>
  <c r="O376" i="4"/>
  <c r="P376" i="4"/>
  <c r="G377" i="4"/>
  <c r="H377" i="4"/>
  <c r="I377" i="4"/>
  <c r="J377" i="4"/>
  <c r="K377" i="4"/>
  <c r="L377" i="4"/>
  <c r="M377" i="4"/>
  <c r="N377" i="4"/>
  <c r="O377" i="4"/>
  <c r="P377" i="4"/>
  <c r="G378" i="4"/>
  <c r="H378" i="4"/>
  <c r="I378" i="4"/>
  <c r="J378" i="4"/>
  <c r="K378" i="4"/>
  <c r="L378" i="4"/>
  <c r="M378" i="4"/>
  <c r="N378" i="4"/>
  <c r="O378" i="4"/>
  <c r="P378" i="4"/>
  <c r="G379" i="4"/>
  <c r="H379" i="4"/>
  <c r="I379" i="4"/>
  <c r="J379" i="4"/>
  <c r="K379" i="4"/>
  <c r="L379" i="4"/>
  <c r="M379" i="4"/>
  <c r="N379" i="4"/>
  <c r="O379" i="4"/>
  <c r="P379" i="4"/>
  <c r="G380" i="4"/>
  <c r="H380" i="4"/>
  <c r="I380" i="4"/>
  <c r="J380" i="4"/>
  <c r="K380" i="4"/>
  <c r="L380" i="4"/>
  <c r="M380" i="4"/>
  <c r="N380" i="4"/>
  <c r="O380" i="4"/>
  <c r="P380" i="4"/>
  <c r="G381" i="4"/>
  <c r="H381" i="4"/>
  <c r="I381" i="4"/>
  <c r="J381" i="4"/>
  <c r="K381" i="4"/>
  <c r="L381" i="4"/>
  <c r="M381" i="4"/>
  <c r="N381" i="4"/>
  <c r="O381" i="4"/>
  <c r="P381" i="4"/>
  <c r="G382" i="4"/>
  <c r="H382" i="4"/>
  <c r="I382" i="4"/>
  <c r="J382" i="4"/>
  <c r="K382" i="4"/>
  <c r="L382" i="4"/>
  <c r="M382" i="4"/>
  <c r="N382" i="4"/>
  <c r="O382" i="4"/>
  <c r="P382" i="4"/>
  <c r="G383" i="4"/>
  <c r="H383" i="4"/>
  <c r="I383" i="4"/>
  <c r="J383" i="4"/>
  <c r="K383" i="4"/>
  <c r="L383" i="4"/>
  <c r="M383" i="4"/>
  <c r="N383" i="4"/>
  <c r="O383" i="4"/>
  <c r="P383" i="4"/>
  <c r="G384" i="4"/>
  <c r="H384" i="4"/>
  <c r="I384" i="4"/>
  <c r="J384" i="4"/>
  <c r="K384" i="4"/>
  <c r="L384" i="4"/>
  <c r="M384" i="4"/>
  <c r="N384" i="4"/>
  <c r="O384" i="4"/>
  <c r="P384" i="4"/>
  <c r="G385" i="4"/>
  <c r="H385" i="4"/>
  <c r="I385" i="4"/>
  <c r="J385" i="4"/>
  <c r="K385" i="4"/>
  <c r="L385" i="4"/>
  <c r="M385" i="4"/>
  <c r="N385" i="4"/>
  <c r="O385" i="4"/>
  <c r="P385" i="4"/>
  <c r="G386" i="4"/>
  <c r="H386" i="4"/>
  <c r="I386" i="4"/>
  <c r="J386" i="4"/>
  <c r="K386" i="4"/>
  <c r="L386" i="4"/>
  <c r="M386" i="4"/>
  <c r="N386" i="4"/>
  <c r="O386" i="4"/>
  <c r="P386" i="4"/>
  <c r="G387" i="4"/>
  <c r="H387" i="4"/>
  <c r="I387" i="4"/>
  <c r="J387" i="4"/>
  <c r="K387" i="4"/>
  <c r="L387" i="4"/>
  <c r="M387" i="4"/>
  <c r="N387" i="4"/>
  <c r="O387" i="4"/>
  <c r="P387" i="4"/>
  <c r="G388" i="4"/>
  <c r="H388" i="4"/>
  <c r="I388" i="4"/>
  <c r="J388" i="4"/>
  <c r="K388" i="4"/>
  <c r="L388" i="4"/>
  <c r="M388" i="4"/>
  <c r="N388" i="4"/>
  <c r="O388" i="4"/>
  <c r="P388" i="4"/>
  <c r="G389" i="4"/>
  <c r="H389" i="4"/>
  <c r="I389" i="4"/>
  <c r="J389" i="4"/>
  <c r="K389" i="4"/>
  <c r="L389" i="4"/>
  <c r="M389" i="4"/>
  <c r="N389" i="4"/>
  <c r="O389" i="4"/>
  <c r="P389" i="4"/>
  <c r="G390" i="4"/>
  <c r="H390" i="4"/>
  <c r="I390" i="4"/>
  <c r="J390" i="4"/>
  <c r="K390" i="4"/>
  <c r="L390" i="4"/>
  <c r="M390" i="4"/>
  <c r="N390" i="4"/>
  <c r="O390" i="4"/>
  <c r="P390" i="4"/>
  <c r="G391" i="4"/>
  <c r="H391" i="4"/>
  <c r="I391" i="4"/>
  <c r="J391" i="4"/>
  <c r="K391" i="4"/>
  <c r="L391" i="4"/>
  <c r="M391" i="4"/>
  <c r="N391" i="4"/>
  <c r="O391" i="4"/>
  <c r="P391" i="4"/>
  <c r="G392" i="4"/>
  <c r="H392" i="4"/>
  <c r="I392" i="4"/>
  <c r="J392" i="4"/>
  <c r="K392" i="4"/>
  <c r="L392" i="4"/>
  <c r="M392" i="4"/>
  <c r="N392" i="4"/>
  <c r="O392" i="4"/>
  <c r="P392" i="4"/>
  <c r="G393" i="4"/>
  <c r="H393" i="4"/>
  <c r="I393" i="4"/>
  <c r="J393" i="4"/>
  <c r="K393" i="4"/>
  <c r="L393" i="4"/>
  <c r="M393" i="4"/>
  <c r="N393" i="4"/>
  <c r="O393" i="4"/>
  <c r="P393" i="4"/>
  <c r="G394" i="4"/>
  <c r="H394" i="4"/>
  <c r="I394" i="4"/>
  <c r="J394" i="4"/>
  <c r="K394" i="4"/>
  <c r="L394" i="4"/>
  <c r="M394" i="4"/>
  <c r="N394" i="4"/>
  <c r="O394" i="4"/>
  <c r="P394" i="4"/>
  <c r="G395" i="4"/>
  <c r="H395" i="4"/>
  <c r="I395" i="4"/>
  <c r="J395" i="4"/>
  <c r="K395" i="4"/>
  <c r="L395" i="4"/>
  <c r="M395" i="4"/>
  <c r="N395" i="4"/>
  <c r="O395" i="4"/>
  <c r="P395" i="4"/>
  <c r="G396" i="4"/>
  <c r="H396" i="4"/>
  <c r="I396" i="4"/>
  <c r="J396" i="4"/>
  <c r="K396" i="4"/>
  <c r="L396" i="4"/>
  <c r="M396" i="4"/>
  <c r="N396" i="4"/>
  <c r="O396" i="4"/>
  <c r="P396" i="4"/>
  <c r="G397" i="4"/>
  <c r="H397" i="4"/>
  <c r="I397" i="4"/>
  <c r="J397" i="4"/>
  <c r="K397" i="4"/>
  <c r="L397" i="4"/>
  <c r="M397" i="4"/>
  <c r="N397" i="4"/>
  <c r="O397" i="4"/>
  <c r="P397" i="4"/>
  <c r="G398" i="4"/>
  <c r="H398" i="4"/>
  <c r="I398" i="4"/>
  <c r="J398" i="4"/>
  <c r="K398" i="4"/>
  <c r="L398" i="4"/>
  <c r="M398" i="4"/>
  <c r="N398" i="4"/>
  <c r="O398" i="4"/>
  <c r="P398" i="4"/>
  <c r="G399" i="4"/>
  <c r="H399" i="4"/>
  <c r="I399" i="4"/>
  <c r="J399" i="4"/>
  <c r="K399" i="4"/>
  <c r="L399" i="4"/>
  <c r="M399" i="4"/>
  <c r="N399" i="4"/>
  <c r="O399" i="4"/>
  <c r="P399" i="4"/>
  <c r="G400" i="4"/>
  <c r="H400" i="4"/>
  <c r="I400" i="4"/>
  <c r="J400" i="4"/>
  <c r="K400" i="4"/>
  <c r="L400" i="4"/>
  <c r="M400" i="4"/>
  <c r="N400" i="4"/>
  <c r="O400" i="4"/>
  <c r="P400" i="4"/>
  <c r="G401" i="4"/>
  <c r="H401" i="4"/>
  <c r="I401" i="4"/>
  <c r="J401" i="4"/>
  <c r="K401" i="4"/>
  <c r="L401" i="4"/>
  <c r="M401" i="4"/>
  <c r="N401" i="4"/>
  <c r="O401" i="4"/>
  <c r="P401" i="4"/>
  <c r="G402" i="4"/>
  <c r="H402" i="4"/>
  <c r="I402" i="4"/>
  <c r="J402" i="4"/>
  <c r="K402" i="4"/>
  <c r="L402" i="4"/>
  <c r="M402" i="4"/>
  <c r="N402" i="4"/>
  <c r="O402" i="4"/>
  <c r="P402" i="4"/>
  <c r="G403" i="4"/>
  <c r="H403" i="4"/>
  <c r="I403" i="4"/>
  <c r="J403" i="4"/>
  <c r="K403" i="4"/>
  <c r="L403" i="4"/>
  <c r="M403" i="4"/>
  <c r="N403" i="4"/>
  <c r="O403" i="4"/>
  <c r="P403" i="4"/>
  <c r="G404" i="4"/>
  <c r="H404" i="4"/>
  <c r="I404" i="4"/>
  <c r="J404" i="4"/>
  <c r="K404" i="4"/>
  <c r="L404" i="4"/>
  <c r="M404" i="4"/>
  <c r="N404" i="4"/>
  <c r="O404" i="4"/>
  <c r="P404" i="4"/>
  <c r="G405" i="4"/>
  <c r="H405" i="4"/>
  <c r="I405" i="4"/>
  <c r="J405" i="4"/>
  <c r="K405" i="4"/>
  <c r="L405" i="4"/>
  <c r="M405" i="4"/>
  <c r="N405" i="4"/>
  <c r="O405" i="4"/>
  <c r="P405" i="4"/>
  <c r="G406" i="4"/>
  <c r="H406" i="4"/>
  <c r="I406" i="4"/>
  <c r="J406" i="4"/>
  <c r="K406" i="4"/>
  <c r="L406" i="4"/>
  <c r="M406" i="4"/>
  <c r="N406" i="4"/>
  <c r="O406" i="4"/>
  <c r="P406" i="4"/>
  <c r="G407" i="4"/>
  <c r="H407" i="4"/>
  <c r="I407" i="4"/>
  <c r="J407" i="4"/>
  <c r="K407" i="4"/>
  <c r="L407" i="4"/>
  <c r="M407" i="4"/>
  <c r="N407" i="4"/>
  <c r="O407" i="4"/>
  <c r="P407" i="4"/>
  <c r="G408" i="4"/>
  <c r="H408" i="4"/>
  <c r="I408" i="4"/>
  <c r="J408" i="4"/>
  <c r="K408" i="4"/>
  <c r="L408" i="4"/>
  <c r="M408" i="4"/>
  <c r="N408" i="4"/>
  <c r="O408" i="4"/>
  <c r="P408" i="4"/>
  <c r="G409" i="4"/>
  <c r="H409" i="4"/>
  <c r="I409" i="4"/>
  <c r="J409" i="4"/>
  <c r="K409" i="4"/>
  <c r="L409" i="4"/>
  <c r="M409" i="4"/>
  <c r="N409" i="4"/>
  <c r="O409" i="4"/>
  <c r="P409" i="4"/>
  <c r="G410" i="4"/>
  <c r="H410" i="4"/>
  <c r="I410" i="4"/>
  <c r="J410" i="4"/>
  <c r="K410" i="4"/>
  <c r="L410" i="4"/>
  <c r="M410" i="4"/>
  <c r="N410" i="4"/>
  <c r="O410" i="4"/>
  <c r="P410" i="4"/>
  <c r="G411" i="4"/>
  <c r="H411" i="4"/>
  <c r="I411" i="4"/>
  <c r="J411" i="4"/>
  <c r="K411" i="4"/>
  <c r="L411" i="4"/>
  <c r="M411" i="4"/>
  <c r="N411" i="4"/>
  <c r="O411" i="4"/>
  <c r="P411" i="4"/>
  <c r="G412" i="4"/>
  <c r="H412" i="4"/>
  <c r="I412" i="4"/>
  <c r="J412" i="4"/>
  <c r="K412" i="4"/>
  <c r="L412" i="4"/>
  <c r="M412" i="4"/>
  <c r="N412" i="4"/>
  <c r="O412" i="4"/>
  <c r="P412" i="4"/>
  <c r="G413" i="4"/>
  <c r="H413" i="4"/>
  <c r="I413" i="4"/>
  <c r="J413" i="4"/>
  <c r="K413" i="4"/>
  <c r="L413" i="4"/>
  <c r="M413" i="4"/>
  <c r="N413" i="4"/>
  <c r="O413" i="4"/>
  <c r="P413" i="4"/>
  <c r="G414" i="4"/>
  <c r="H414" i="4"/>
  <c r="I414" i="4"/>
  <c r="J414" i="4"/>
  <c r="K414" i="4"/>
  <c r="L414" i="4"/>
  <c r="M414" i="4"/>
  <c r="N414" i="4"/>
  <c r="O414" i="4"/>
  <c r="P414" i="4"/>
  <c r="G415" i="4"/>
  <c r="H415" i="4"/>
  <c r="I415" i="4"/>
  <c r="J415" i="4"/>
  <c r="K415" i="4"/>
  <c r="L415" i="4"/>
  <c r="M415" i="4"/>
  <c r="N415" i="4"/>
  <c r="O415" i="4"/>
  <c r="P415" i="4"/>
  <c r="G416" i="4"/>
  <c r="H416" i="4"/>
  <c r="I416" i="4"/>
  <c r="J416" i="4"/>
  <c r="K416" i="4"/>
  <c r="L416" i="4"/>
  <c r="M416" i="4"/>
  <c r="N416" i="4"/>
  <c r="O416" i="4"/>
  <c r="P416" i="4"/>
  <c r="G417" i="4"/>
  <c r="H417" i="4"/>
  <c r="I417" i="4"/>
  <c r="J417" i="4"/>
  <c r="K417" i="4"/>
  <c r="L417" i="4"/>
  <c r="M417" i="4"/>
  <c r="N417" i="4"/>
  <c r="O417" i="4"/>
  <c r="P417" i="4"/>
  <c r="G418" i="4"/>
  <c r="H418" i="4"/>
  <c r="I418" i="4"/>
  <c r="J418" i="4"/>
  <c r="K418" i="4"/>
  <c r="L418" i="4"/>
  <c r="M418" i="4"/>
  <c r="N418" i="4"/>
  <c r="O418" i="4"/>
  <c r="P418" i="4"/>
  <c r="H367" i="4"/>
  <c r="I367" i="4"/>
  <c r="J367" i="4"/>
  <c r="K367" i="4"/>
  <c r="L367" i="4"/>
  <c r="M367" i="4"/>
  <c r="N367" i="4"/>
  <c r="O367" i="4"/>
  <c r="P367" i="4"/>
  <c r="G367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G10" i="6"/>
  <c r="G11" i="6"/>
  <c r="F11" i="6"/>
  <c r="E11" i="6"/>
  <c r="F10" i="6"/>
  <c r="E10" i="6"/>
  <c r="G9" i="6"/>
  <c r="F9" i="6"/>
  <c r="E9" i="6"/>
  <c r="G8" i="6"/>
  <c r="F8" i="6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G367" i="3"/>
  <c r="H367" i="3"/>
  <c r="I367" i="3"/>
  <c r="G368" i="3"/>
  <c r="H368" i="3"/>
  <c r="I368" i="3"/>
  <c r="G369" i="3"/>
  <c r="H369" i="3"/>
  <c r="I369" i="3"/>
  <c r="I366" i="3"/>
  <c r="H366" i="3"/>
  <c r="G366" i="3"/>
  <c r="E8" i="6"/>
  <c r="M33" i="6"/>
  <c r="H9" i="1"/>
  <c r="G7" i="6" s="1"/>
  <c r="G9" i="1"/>
  <c r="F7" i="6" s="1"/>
  <c r="F9" i="1"/>
  <c r="E7" i="6" s="1"/>
  <c r="G94" i="2"/>
  <c r="H94" i="2"/>
  <c r="I94" i="2"/>
  <c r="J94" i="2"/>
  <c r="K94" i="2"/>
  <c r="L94" i="2"/>
  <c r="M94" i="2"/>
  <c r="N94" i="2"/>
  <c r="F94" i="2"/>
  <c r="A94" i="2"/>
  <c r="O38" i="6" s="1"/>
  <c r="F94" i="1"/>
  <c r="G94" i="1"/>
  <c r="H94" i="1"/>
  <c r="F95" i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F100" i="1"/>
  <c r="G100" i="1"/>
  <c r="H100" i="1"/>
  <c r="F101" i="1"/>
  <c r="G101" i="1"/>
  <c r="H101" i="1"/>
  <c r="F102" i="1"/>
  <c r="G102" i="1"/>
  <c r="H102" i="1"/>
  <c r="F103" i="1"/>
  <c r="G103" i="1"/>
  <c r="H103" i="1"/>
  <c r="F104" i="1"/>
  <c r="G104" i="1"/>
  <c r="H104" i="1"/>
  <c r="F105" i="1"/>
  <c r="G105" i="1"/>
  <c r="H105" i="1"/>
  <c r="A9" i="1"/>
  <c r="L35" i="6"/>
  <c r="G35" i="6"/>
  <c r="O34" i="6"/>
  <c r="E33" i="6"/>
  <c r="G371" i="3"/>
  <c r="H371" i="3"/>
  <c r="I371" i="3"/>
  <c r="G372" i="3"/>
  <c r="H372" i="3"/>
  <c r="I372" i="3"/>
  <c r="G373" i="3"/>
  <c r="H373" i="3"/>
  <c r="I373" i="3"/>
  <c r="G374" i="3"/>
  <c r="H374" i="3"/>
  <c r="I374" i="3"/>
  <c r="G375" i="3"/>
  <c r="H375" i="3"/>
  <c r="I375" i="3"/>
  <c r="G376" i="3"/>
  <c r="H376" i="3"/>
  <c r="I376" i="3"/>
  <c r="G377" i="3"/>
  <c r="H377" i="3"/>
  <c r="I377" i="3"/>
  <c r="G378" i="3"/>
  <c r="H378" i="3"/>
  <c r="I378" i="3"/>
  <c r="G379" i="3"/>
  <c r="H379" i="3"/>
  <c r="I379" i="3"/>
  <c r="G380" i="3"/>
  <c r="H380" i="3"/>
  <c r="I380" i="3"/>
  <c r="G381" i="3"/>
  <c r="H381" i="3"/>
  <c r="I381" i="3"/>
  <c r="G382" i="3"/>
  <c r="H382" i="3"/>
  <c r="I382" i="3"/>
  <c r="G383" i="3"/>
  <c r="H383" i="3"/>
  <c r="I383" i="3"/>
  <c r="G384" i="3"/>
  <c r="H384" i="3"/>
  <c r="I384" i="3"/>
  <c r="G385" i="3"/>
  <c r="H385" i="3"/>
  <c r="I385" i="3"/>
  <c r="G386" i="3"/>
  <c r="H386" i="3"/>
  <c r="I386" i="3"/>
  <c r="G387" i="3"/>
  <c r="H387" i="3"/>
  <c r="I387" i="3"/>
  <c r="G388" i="3"/>
  <c r="H388" i="3"/>
  <c r="I388" i="3"/>
  <c r="G389" i="3"/>
  <c r="H389" i="3"/>
  <c r="I389" i="3"/>
  <c r="G390" i="3"/>
  <c r="H390" i="3"/>
  <c r="I390" i="3"/>
  <c r="G391" i="3"/>
  <c r="H391" i="3"/>
  <c r="I391" i="3"/>
  <c r="G392" i="3"/>
  <c r="H392" i="3"/>
  <c r="I392" i="3"/>
  <c r="G393" i="3"/>
  <c r="H393" i="3"/>
  <c r="I393" i="3"/>
  <c r="G394" i="3"/>
  <c r="H394" i="3"/>
  <c r="I394" i="3"/>
  <c r="G395" i="3"/>
  <c r="H395" i="3"/>
  <c r="I395" i="3"/>
  <c r="G396" i="3"/>
  <c r="H396" i="3"/>
  <c r="I396" i="3"/>
  <c r="G397" i="3"/>
  <c r="H397" i="3"/>
  <c r="I397" i="3"/>
  <c r="G398" i="3"/>
  <c r="H398" i="3"/>
  <c r="I398" i="3"/>
  <c r="G399" i="3"/>
  <c r="H399" i="3"/>
  <c r="I399" i="3"/>
  <c r="G400" i="3"/>
  <c r="H400" i="3"/>
  <c r="I400" i="3"/>
  <c r="G401" i="3"/>
  <c r="H401" i="3"/>
  <c r="I401" i="3"/>
  <c r="G402" i="3"/>
  <c r="H402" i="3"/>
  <c r="I402" i="3"/>
  <c r="G403" i="3"/>
  <c r="H403" i="3"/>
  <c r="I403" i="3"/>
  <c r="G404" i="3"/>
  <c r="H404" i="3"/>
  <c r="I404" i="3"/>
  <c r="G405" i="3"/>
  <c r="H405" i="3"/>
  <c r="I405" i="3"/>
  <c r="G406" i="3"/>
  <c r="H406" i="3"/>
  <c r="I406" i="3"/>
  <c r="G407" i="3"/>
  <c r="H407" i="3"/>
  <c r="I407" i="3"/>
  <c r="G408" i="3"/>
  <c r="H408" i="3"/>
  <c r="I408" i="3"/>
  <c r="G409" i="3"/>
  <c r="H409" i="3"/>
  <c r="I409" i="3"/>
  <c r="G410" i="3"/>
  <c r="H410" i="3"/>
  <c r="I410" i="3"/>
  <c r="G411" i="3"/>
  <c r="H411" i="3"/>
  <c r="I411" i="3"/>
  <c r="G412" i="3"/>
  <c r="H412" i="3"/>
  <c r="I412" i="3"/>
  <c r="G413" i="3"/>
  <c r="H413" i="3"/>
  <c r="I413" i="3"/>
  <c r="G414" i="3"/>
  <c r="H414" i="3"/>
  <c r="I414" i="3"/>
  <c r="G415" i="3"/>
  <c r="H415" i="3"/>
  <c r="I415" i="3"/>
  <c r="G416" i="3"/>
  <c r="H416" i="3"/>
  <c r="I416" i="3"/>
  <c r="G417" i="3"/>
  <c r="H417" i="3"/>
  <c r="I417" i="3"/>
  <c r="I370" i="3"/>
  <c r="H370" i="3"/>
  <c r="G370" i="3"/>
  <c r="P38" i="6"/>
  <c r="M38" i="6"/>
  <c r="L38" i="6"/>
  <c r="J38" i="6"/>
  <c r="I38" i="6"/>
  <c r="H38" i="6"/>
  <c r="G38" i="6"/>
  <c r="F38" i="6"/>
  <c r="E38" i="6"/>
  <c r="F96" i="2"/>
  <c r="G96" i="2"/>
  <c r="H96" i="2"/>
  <c r="I96" i="2"/>
  <c r="J96" i="2"/>
  <c r="K96" i="2"/>
  <c r="L96" i="2"/>
  <c r="M96" i="2"/>
  <c r="N96" i="2"/>
  <c r="F97" i="2"/>
  <c r="G97" i="2"/>
  <c r="H97" i="2"/>
  <c r="I97" i="2"/>
  <c r="J97" i="2"/>
  <c r="K97" i="2"/>
  <c r="L97" i="2"/>
  <c r="M97" i="2"/>
  <c r="N97" i="2"/>
  <c r="F98" i="2"/>
  <c r="G98" i="2"/>
  <c r="H98" i="2"/>
  <c r="I98" i="2"/>
  <c r="J98" i="2"/>
  <c r="K98" i="2"/>
  <c r="L98" i="2"/>
  <c r="M98" i="2"/>
  <c r="N98" i="2"/>
  <c r="F99" i="2"/>
  <c r="G99" i="2"/>
  <c r="H99" i="2"/>
  <c r="I99" i="2"/>
  <c r="J99" i="2"/>
  <c r="K99" i="2"/>
  <c r="L99" i="2"/>
  <c r="M99" i="2"/>
  <c r="N99" i="2"/>
  <c r="F100" i="2"/>
  <c r="G100" i="2"/>
  <c r="H100" i="2"/>
  <c r="I100" i="2"/>
  <c r="J100" i="2"/>
  <c r="K100" i="2"/>
  <c r="L100" i="2"/>
  <c r="M100" i="2"/>
  <c r="N100" i="2"/>
  <c r="F101" i="2"/>
  <c r="G101" i="2"/>
  <c r="H101" i="2"/>
  <c r="I101" i="2"/>
  <c r="J101" i="2"/>
  <c r="K101" i="2"/>
  <c r="L101" i="2"/>
  <c r="M101" i="2"/>
  <c r="N101" i="2"/>
  <c r="F102" i="2"/>
  <c r="G102" i="2"/>
  <c r="H102" i="2"/>
  <c r="I102" i="2"/>
  <c r="J102" i="2"/>
  <c r="K102" i="2"/>
  <c r="L102" i="2"/>
  <c r="M102" i="2"/>
  <c r="N102" i="2"/>
  <c r="F103" i="2"/>
  <c r="G103" i="2"/>
  <c r="H103" i="2"/>
  <c r="I103" i="2"/>
  <c r="J103" i="2"/>
  <c r="K103" i="2"/>
  <c r="L103" i="2"/>
  <c r="M103" i="2"/>
  <c r="N103" i="2"/>
  <c r="F104" i="2"/>
  <c r="G104" i="2"/>
  <c r="H104" i="2"/>
  <c r="I104" i="2"/>
  <c r="J104" i="2"/>
  <c r="K104" i="2"/>
  <c r="L104" i="2"/>
  <c r="M104" i="2"/>
  <c r="N104" i="2"/>
  <c r="F105" i="2"/>
  <c r="G105" i="2"/>
  <c r="H105" i="2"/>
  <c r="I105" i="2"/>
  <c r="J105" i="2"/>
  <c r="K105" i="2"/>
  <c r="L105" i="2"/>
  <c r="M105" i="2"/>
  <c r="N105" i="2"/>
  <c r="F106" i="2"/>
  <c r="G106" i="2"/>
  <c r="H106" i="2"/>
  <c r="I106" i="2"/>
  <c r="J106" i="2"/>
  <c r="K106" i="2"/>
  <c r="L106" i="2"/>
  <c r="M106" i="2"/>
  <c r="N106" i="2"/>
  <c r="G95" i="2"/>
  <c r="H95" i="2"/>
  <c r="I95" i="2"/>
  <c r="J95" i="2"/>
  <c r="K95" i="2"/>
  <c r="L95" i="2"/>
  <c r="M95" i="2"/>
  <c r="N95" i="2"/>
  <c r="F95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1"/>
  <c r="A95" i="1"/>
  <c r="A96" i="1"/>
  <c r="A97" i="1"/>
  <c r="A98" i="1"/>
  <c r="A99" i="1"/>
  <c r="A100" i="1"/>
  <c r="A101" i="1"/>
  <c r="A102" i="1"/>
  <c r="A103" i="1"/>
  <c r="A104" i="1"/>
  <c r="A105" i="1"/>
  <c r="E36" i="6" l="1"/>
  <c r="J36" i="6"/>
  <c r="J33" i="6"/>
  <c r="G34" i="6"/>
  <c r="I36" i="6"/>
  <c r="K33" i="6"/>
  <c r="H34" i="6"/>
  <c r="P34" i="6"/>
  <c r="M35" i="6"/>
  <c r="K36" i="6"/>
  <c r="E34" i="6"/>
  <c r="E35" i="6"/>
  <c r="L33" i="6"/>
  <c r="I34" i="6"/>
  <c r="F35" i="6"/>
  <c r="N35" i="6"/>
  <c r="N36" i="6"/>
  <c r="F33" i="6"/>
  <c r="N33" i="6"/>
  <c r="K34" i="6"/>
  <c r="H35" i="6"/>
  <c r="P35" i="6"/>
  <c r="G33" i="6"/>
  <c r="O33" i="6"/>
  <c r="L34" i="6"/>
  <c r="I35" i="6"/>
  <c r="F36" i="6"/>
  <c r="J34" i="6"/>
  <c r="O35" i="6"/>
  <c r="H33" i="6"/>
  <c r="P33" i="6"/>
  <c r="M34" i="6"/>
  <c r="J35" i="6"/>
  <c r="G36" i="6"/>
  <c r="I33" i="6"/>
  <c r="F34" i="6"/>
  <c r="N34" i="6"/>
  <c r="K35" i="6"/>
  <c r="H36" i="6"/>
  <c r="L36" i="6"/>
  <c r="M36" i="6"/>
  <c r="O36" i="6"/>
  <c r="P36" i="6"/>
  <c r="K38" i="6"/>
  <c r="N38" i="6"/>
  <c r="BA29" i="6" l="1"/>
  <c r="BB29" i="6"/>
  <c r="BC29" i="6"/>
  <c r="BA31" i="6"/>
  <c r="BB31" i="6"/>
  <c r="BC31" i="6"/>
  <c r="BA32" i="6"/>
  <c r="BB32" i="6"/>
  <c r="BC32" i="6"/>
  <c r="BA30" i="6"/>
  <c r="BB30" i="6"/>
  <c r="BC30" i="6"/>
  <c r="BA36" i="6"/>
  <c r="BB36" i="6"/>
  <c r="BC36" i="6"/>
  <c r="BA38" i="6"/>
  <c r="BB38" i="6"/>
  <c r="BC38" i="6"/>
  <c r="BA39" i="6"/>
  <c r="BB39" i="6"/>
  <c r="BC39" i="6"/>
  <c r="BA37" i="6"/>
  <c r="BB37" i="6"/>
  <c r="BC37" i="6"/>
  <c r="BA15" i="6"/>
  <c r="BB15" i="6"/>
  <c r="BC15" i="6"/>
  <c r="BA17" i="6"/>
  <c r="BB17" i="6"/>
  <c r="BC17" i="6"/>
  <c r="BA18" i="6"/>
  <c r="BB18" i="6"/>
  <c r="BC18" i="6"/>
  <c r="BA16" i="6"/>
  <c r="BB16" i="6"/>
  <c r="BC16" i="6"/>
  <c r="BC23" i="6"/>
  <c r="BB23" i="6"/>
  <c r="BA23" i="6"/>
  <c r="BC25" i="6"/>
  <c r="BB25" i="6"/>
  <c r="BA25" i="6"/>
  <c r="BC24" i="6"/>
  <c r="BB24" i="6"/>
  <c r="BA24" i="6"/>
  <c r="BC22" i="6"/>
  <c r="BB22" i="6"/>
  <c r="BA22" i="6"/>
  <c r="BC9" i="6"/>
  <c r="BB9" i="6"/>
  <c r="BA9" i="6"/>
  <c r="BC11" i="6"/>
  <c r="BB11" i="6"/>
  <c r="BA11" i="6"/>
  <c r="BC10" i="6"/>
  <c r="BB10" i="6"/>
  <c r="BA10" i="6"/>
  <c r="BC8" i="6"/>
  <c r="BB8" i="6"/>
  <c r="BA8" i="6"/>
  <c r="AT29" i="6"/>
  <c r="AU29" i="6"/>
  <c r="AV29" i="6"/>
  <c r="AT31" i="6"/>
  <c r="AU31" i="6"/>
  <c r="AV31" i="6"/>
  <c r="AT32" i="6"/>
  <c r="AU32" i="6"/>
  <c r="AV32" i="6"/>
  <c r="AT30" i="6"/>
  <c r="AU30" i="6"/>
  <c r="AV30" i="6"/>
  <c r="AT36" i="6"/>
  <c r="AU36" i="6"/>
  <c r="AV36" i="6"/>
  <c r="AT38" i="6"/>
  <c r="AU38" i="6"/>
  <c r="AV38" i="6"/>
  <c r="AT39" i="6"/>
  <c r="AU39" i="6"/>
  <c r="AV39" i="6"/>
  <c r="AT37" i="6"/>
  <c r="AU37" i="6"/>
  <c r="AV37" i="6"/>
  <c r="AT15" i="6"/>
  <c r="AU15" i="6"/>
  <c r="AV15" i="6"/>
  <c r="AT17" i="6"/>
  <c r="AU17" i="6"/>
  <c r="AV17" i="6"/>
  <c r="AT18" i="6"/>
  <c r="AU18" i="6"/>
  <c r="AV18" i="6"/>
  <c r="AT16" i="6"/>
  <c r="AU16" i="6"/>
  <c r="AV16" i="6"/>
  <c r="AT22" i="6"/>
  <c r="AV23" i="6"/>
  <c r="AU23" i="6"/>
  <c r="AT23" i="6"/>
  <c r="AV25" i="6"/>
  <c r="AU25" i="6"/>
  <c r="AT25" i="6"/>
  <c r="AV24" i="6"/>
  <c r="AU24" i="6"/>
  <c r="AT24" i="6"/>
  <c r="AV22" i="6"/>
  <c r="AU22" i="6"/>
  <c r="A10" i="5" l="1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2" i="5"/>
  <c r="A3" i="5"/>
  <c r="A4" i="5"/>
  <c r="A5" i="5"/>
  <c r="A6" i="5"/>
  <c r="A7" i="5"/>
  <c r="A8" i="5"/>
  <c r="A9" i="5"/>
  <c r="E15" i="6" l="1"/>
  <c r="A3" i="1" l="1"/>
  <c r="A4" i="1"/>
  <c r="A5" i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2" i="1"/>
  <c r="M15" i="6"/>
  <c r="L15" i="6"/>
  <c r="K15" i="6"/>
  <c r="J15" i="6"/>
  <c r="I15" i="6"/>
  <c r="H15" i="6"/>
  <c r="G15" i="6"/>
  <c r="F15" i="6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3" i="2"/>
  <c r="M32" i="6" l="1"/>
  <c r="AV11" i="6" s="1"/>
  <c r="E32" i="6"/>
  <c r="AT8" i="6" s="1"/>
  <c r="L32" i="6"/>
  <c r="AU11" i="6" s="1"/>
  <c r="F32" i="6"/>
  <c r="AU8" i="6" s="1"/>
  <c r="K32" i="6"/>
  <c r="AT11" i="6" s="1"/>
  <c r="N32" i="6"/>
  <c r="AT9" i="6" s="1"/>
  <c r="J32" i="6"/>
  <c r="AV10" i="6" s="1"/>
  <c r="I32" i="6"/>
  <c r="AU10" i="6" s="1"/>
  <c r="P32" i="6"/>
  <c r="AV9" i="6" s="1"/>
  <c r="H32" i="6"/>
  <c r="AT10" i="6" s="1"/>
  <c r="O32" i="6"/>
  <c r="AU9" i="6" s="1"/>
  <c r="G32" i="6"/>
  <c r="AV8" i="6" s="1"/>
  <c r="BE10" i="6"/>
  <c r="BE11" i="6"/>
  <c r="BE9" i="6"/>
  <c r="BE8" i="6"/>
  <c r="A15" i="4"/>
  <c r="A22" i="4"/>
  <c r="A29" i="4"/>
  <c r="A36" i="4"/>
  <c r="A43" i="4"/>
  <c r="A50" i="4"/>
  <c r="A57" i="4"/>
  <c r="A64" i="4"/>
  <c r="A71" i="4"/>
  <c r="A78" i="4"/>
  <c r="A85" i="4"/>
  <c r="A92" i="4"/>
  <c r="A99" i="4"/>
  <c r="A106" i="4"/>
  <c r="A113" i="4"/>
  <c r="A120" i="4"/>
  <c r="A127" i="4"/>
  <c r="A134" i="4"/>
  <c r="A141" i="4"/>
  <c r="A148" i="4"/>
  <c r="A155" i="4"/>
  <c r="A162" i="4"/>
  <c r="A169" i="4"/>
  <c r="A176" i="4"/>
  <c r="A183" i="4"/>
  <c r="A190" i="4"/>
  <c r="A197" i="4"/>
  <c r="A204" i="4"/>
  <c r="A211" i="4"/>
  <c r="A218" i="4"/>
  <c r="A225" i="4"/>
  <c r="A232" i="4"/>
  <c r="A239" i="4"/>
  <c r="A246" i="4"/>
  <c r="A253" i="4"/>
  <c r="A260" i="4"/>
  <c r="A267" i="4"/>
  <c r="A274" i="4"/>
  <c r="A281" i="4"/>
  <c r="A288" i="4"/>
  <c r="A295" i="4"/>
  <c r="A302" i="4"/>
  <c r="A309" i="4"/>
  <c r="A316" i="4"/>
  <c r="A323" i="4"/>
  <c r="A330" i="4"/>
  <c r="A337" i="4"/>
  <c r="A344" i="4"/>
  <c r="A351" i="4"/>
  <c r="A358" i="4"/>
  <c r="A365" i="4"/>
  <c r="A4" i="4"/>
  <c r="A11" i="4"/>
  <c r="A18" i="4"/>
  <c r="A25" i="4"/>
  <c r="A32" i="4"/>
  <c r="A39" i="4"/>
  <c r="A46" i="4"/>
  <c r="A53" i="4"/>
  <c r="A60" i="4"/>
  <c r="A67" i="4"/>
  <c r="A74" i="4"/>
  <c r="A81" i="4"/>
  <c r="A88" i="4"/>
  <c r="A95" i="4"/>
  <c r="A102" i="4"/>
  <c r="A109" i="4"/>
  <c r="A116" i="4"/>
  <c r="A123" i="4"/>
  <c r="A130" i="4"/>
  <c r="A137" i="4"/>
  <c r="A144" i="4"/>
  <c r="A151" i="4"/>
  <c r="A158" i="4"/>
  <c r="A165" i="4"/>
  <c r="A172" i="4"/>
  <c r="A179" i="4"/>
  <c r="A186" i="4"/>
  <c r="A193" i="4"/>
  <c r="A200" i="4"/>
  <c r="A207" i="4"/>
  <c r="A214" i="4"/>
  <c r="A221" i="4"/>
  <c r="A228" i="4"/>
  <c r="A235" i="4"/>
  <c r="A242" i="4"/>
  <c r="A249" i="4"/>
  <c r="A256" i="4"/>
  <c r="A263" i="4"/>
  <c r="A270" i="4"/>
  <c r="A277" i="4"/>
  <c r="A284" i="4"/>
  <c r="A291" i="4"/>
  <c r="A298" i="4"/>
  <c r="A305" i="4"/>
  <c r="A312" i="4"/>
  <c r="A319" i="4"/>
  <c r="A326" i="4"/>
  <c r="A333" i="4"/>
  <c r="A340" i="4"/>
  <c r="A347" i="4"/>
  <c r="A354" i="4"/>
  <c r="A361" i="4"/>
  <c r="A3" i="4"/>
  <c r="A10" i="4"/>
  <c r="A17" i="4"/>
  <c r="A24" i="4"/>
  <c r="A31" i="4"/>
  <c r="A38" i="4"/>
  <c r="A45" i="4"/>
  <c r="A52" i="4"/>
  <c r="A59" i="4"/>
  <c r="A66" i="4"/>
  <c r="A73" i="4"/>
  <c r="A80" i="4"/>
  <c r="A87" i="4"/>
  <c r="A94" i="4"/>
  <c r="A101" i="4"/>
  <c r="A108" i="4"/>
  <c r="A115" i="4"/>
  <c r="A122" i="4"/>
  <c r="A129" i="4"/>
  <c r="A136" i="4"/>
  <c r="A143" i="4"/>
  <c r="A150" i="4"/>
  <c r="A157" i="4"/>
  <c r="A164" i="4"/>
  <c r="A171" i="4"/>
  <c r="A178" i="4"/>
  <c r="A185" i="4"/>
  <c r="A192" i="4"/>
  <c r="A199" i="4"/>
  <c r="A206" i="4"/>
  <c r="A213" i="4"/>
  <c r="A220" i="4"/>
  <c r="A227" i="4"/>
  <c r="A234" i="4"/>
  <c r="A241" i="4"/>
  <c r="A248" i="4"/>
  <c r="A255" i="4"/>
  <c r="A262" i="4"/>
  <c r="A269" i="4"/>
  <c r="A276" i="4"/>
  <c r="A283" i="4"/>
  <c r="A290" i="4"/>
  <c r="A297" i="4"/>
  <c r="A304" i="4"/>
  <c r="A311" i="4"/>
  <c r="A318" i="4"/>
  <c r="A325" i="4"/>
  <c r="A332" i="4"/>
  <c r="A339" i="4"/>
  <c r="A346" i="4"/>
  <c r="A353" i="4"/>
  <c r="A360" i="4"/>
  <c r="A7" i="4"/>
  <c r="A14" i="4"/>
  <c r="A21" i="4"/>
  <c r="A28" i="4"/>
  <c r="A35" i="4"/>
  <c r="A42" i="4"/>
  <c r="A49" i="4"/>
  <c r="A56" i="4"/>
  <c r="A63" i="4"/>
  <c r="A70" i="4"/>
  <c r="A77" i="4"/>
  <c r="A84" i="4"/>
  <c r="A91" i="4"/>
  <c r="A98" i="4"/>
  <c r="A105" i="4"/>
  <c r="A112" i="4"/>
  <c r="A119" i="4"/>
  <c r="A126" i="4"/>
  <c r="A133" i="4"/>
  <c r="A140" i="4"/>
  <c r="A147" i="4"/>
  <c r="A154" i="4"/>
  <c r="A161" i="4"/>
  <c r="A168" i="4"/>
  <c r="A175" i="4"/>
  <c r="A182" i="4"/>
  <c r="A189" i="4"/>
  <c r="A196" i="4"/>
  <c r="A203" i="4"/>
  <c r="A210" i="4"/>
  <c r="A217" i="4"/>
  <c r="A224" i="4"/>
  <c r="A231" i="4"/>
  <c r="A238" i="4"/>
  <c r="A245" i="4"/>
  <c r="A252" i="4"/>
  <c r="A259" i="4"/>
  <c r="A266" i="4"/>
  <c r="A273" i="4"/>
  <c r="A280" i="4"/>
  <c r="A287" i="4"/>
  <c r="A294" i="4"/>
  <c r="A301" i="4"/>
  <c r="A308" i="4"/>
  <c r="A315" i="4"/>
  <c r="A322" i="4"/>
  <c r="A329" i="4"/>
  <c r="A336" i="4"/>
  <c r="A343" i="4"/>
  <c r="A350" i="4"/>
  <c r="A357" i="4"/>
  <c r="A364" i="4"/>
  <c r="A5" i="4"/>
  <c r="A12" i="4"/>
  <c r="A19" i="4"/>
  <c r="A26" i="4"/>
  <c r="A33" i="4"/>
  <c r="A40" i="4"/>
  <c r="A47" i="4"/>
  <c r="A54" i="4"/>
  <c r="A61" i="4"/>
  <c r="A68" i="4"/>
  <c r="A75" i="4"/>
  <c r="A82" i="4"/>
  <c r="A89" i="4"/>
  <c r="A96" i="4"/>
  <c r="A103" i="4"/>
  <c r="A110" i="4"/>
  <c r="A117" i="4"/>
  <c r="A124" i="4"/>
  <c r="A131" i="4"/>
  <c r="A138" i="4"/>
  <c r="A145" i="4"/>
  <c r="A152" i="4"/>
  <c r="A159" i="4"/>
  <c r="A166" i="4"/>
  <c r="A173" i="4"/>
  <c r="A180" i="4"/>
  <c r="A187" i="4"/>
  <c r="A194" i="4"/>
  <c r="A201" i="4"/>
  <c r="A208" i="4"/>
  <c r="A215" i="4"/>
  <c r="A222" i="4"/>
  <c r="A229" i="4"/>
  <c r="A236" i="4"/>
  <c r="A243" i="4"/>
  <c r="A250" i="4"/>
  <c r="A257" i="4"/>
  <c r="A264" i="4"/>
  <c r="A271" i="4"/>
  <c r="A278" i="4"/>
  <c r="A285" i="4"/>
  <c r="A292" i="4"/>
  <c r="A299" i="4"/>
  <c r="A306" i="4"/>
  <c r="A313" i="4"/>
  <c r="A320" i="4"/>
  <c r="A327" i="4"/>
  <c r="A334" i="4"/>
  <c r="A341" i="4"/>
  <c r="A348" i="4"/>
  <c r="A355" i="4"/>
  <c r="A362" i="4"/>
  <c r="A9" i="4"/>
  <c r="A16" i="4"/>
  <c r="A23" i="4"/>
  <c r="A30" i="4"/>
  <c r="A37" i="4"/>
  <c r="A44" i="4"/>
  <c r="A51" i="4"/>
  <c r="A58" i="4"/>
  <c r="A65" i="4"/>
  <c r="A72" i="4"/>
  <c r="A79" i="4"/>
  <c r="A86" i="4"/>
  <c r="A93" i="4"/>
  <c r="A100" i="4"/>
  <c r="A107" i="4"/>
  <c r="A114" i="4"/>
  <c r="A121" i="4"/>
  <c r="A128" i="4"/>
  <c r="A135" i="4"/>
  <c r="A142" i="4"/>
  <c r="A149" i="4"/>
  <c r="A156" i="4"/>
  <c r="A163" i="4"/>
  <c r="A170" i="4"/>
  <c r="A177" i="4"/>
  <c r="A184" i="4"/>
  <c r="A191" i="4"/>
  <c r="A198" i="4"/>
  <c r="A205" i="4"/>
  <c r="A212" i="4"/>
  <c r="A219" i="4"/>
  <c r="A226" i="4"/>
  <c r="A233" i="4"/>
  <c r="A240" i="4"/>
  <c r="A247" i="4"/>
  <c r="A254" i="4"/>
  <c r="A261" i="4"/>
  <c r="A268" i="4"/>
  <c r="A275" i="4"/>
  <c r="A282" i="4"/>
  <c r="A289" i="4"/>
  <c r="A296" i="4"/>
  <c r="A303" i="4"/>
  <c r="A310" i="4"/>
  <c r="A317" i="4"/>
  <c r="A324" i="4"/>
  <c r="A331" i="4"/>
  <c r="A338" i="4"/>
  <c r="A345" i="4"/>
  <c r="A352" i="4"/>
  <c r="A359" i="4"/>
  <c r="A366" i="4"/>
  <c r="A6" i="4"/>
  <c r="A13" i="4"/>
  <c r="A20" i="4"/>
  <c r="A27" i="4"/>
  <c r="A34" i="4"/>
  <c r="A41" i="4"/>
  <c r="A48" i="4"/>
  <c r="A55" i="4"/>
  <c r="A62" i="4"/>
  <c r="A69" i="4"/>
  <c r="A76" i="4"/>
  <c r="A83" i="4"/>
  <c r="A90" i="4"/>
  <c r="A97" i="4"/>
  <c r="A104" i="4"/>
  <c r="A111" i="4"/>
  <c r="A118" i="4"/>
  <c r="A125" i="4"/>
  <c r="A132" i="4"/>
  <c r="A139" i="4"/>
  <c r="A146" i="4"/>
  <c r="A153" i="4"/>
  <c r="A160" i="4"/>
  <c r="A167" i="4"/>
  <c r="A174" i="4"/>
  <c r="A181" i="4"/>
  <c r="A188" i="4"/>
  <c r="A195" i="4"/>
  <c r="A202" i="4"/>
  <c r="A209" i="4"/>
  <c r="A216" i="4"/>
  <c r="A223" i="4"/>
  <c r="A230" i="4"/>
  <c r="A237" i="4"/>
  <c r="A244" i="4"/>
  <c r="A251" i="4"/>
  <c r="A258" i="4"/>
  <c r="A265" i="4"/>
  <c r="A272" i="4"/>
  <c r="A279" i="4"/>
  <c r="A286" i="4"/>
  <c r="A293" i="4"/>
  <c r="A300" i="4"/>
  <c r="A307" i="4"/>
  <c r="A314" i="4"/>
  <c r="A321" i="4"/>
  <c r="A328" i="4"/>
  <c r="A335" i="4"/>
  <c r="A342" i="4"/>
  <c r="A349" i="4"/>
  <c r="A356" i="4"/>
  <c r="A363" i="4"/>
  <c r="A8" i="4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2" i="3"/>
  <c r="AX39" i="6" l="1"/>
  <c r="AX36" i="6"/>
  <c r="AX37" i="6"/>
  <c r="AX38" i="6"/>
  <c r="AX25" i="6"/>
  <c r="AX24" i="6"/>
  <c r="AX22" i="6"/>
  <c r="AX23" i="6"/>
  <c r="AX31" i="6"/>
  <c r="AX30" i="6"/>
  <c r="AX32" i="6"/>
  <c r="AX29" i="6"/>
  <c r="AX16" i="6"/>
  <c r="AX17" i="6"/>
  <c r="AX18" i="6"/>
  <c r="AX15" i="6"/>
  <c r="I17" i="6"/>
  <c r="E16" i="6"/>
  <c r="M16" i="6"/>
  <c r="F19" i="6"/>
  <c r="G18" i="6"/>
  <c r="H17" i="6"/>
  <c r="F16" i="6"/>
  <c r="M19" i="6"/>
  <c r="E19" i="6"/>
  <c r="F18" i="6"/>
  <c r="G17" i="6"/>
  <c r="G16" i="6"/>
  <c r="L19" i="6"/>
  <c r="M18" i="6"/>
  <c r="E18" i="6"/>
  <c r="F17" i="6"/>
  <c r="H16" i="6"/>
  <c r="K19" i="6"/>
  <c r="L18" i="6"/>
  <c r="M17" i="6"/>
  <c r="E17" i="6"/>
  <c r="I16" i="6"/>
  <c r="J19" i="6"/>
  <c r="K18" i="6"/>
  <c r="L17" i="6"/>
  <c r="J16" i="6"/>
  <c r="I19" i="6"/>
  <c r="J18" i="6"/>
  <c r="K17" i="6"/>
  <c r="K16" i="6"/>
  <c r="H19" i="6"/>
  <c r="I18" i="6"/>
  <c r="J17" i="6"/>
  <c r="L16" i="6"/>
  <c r="G19" i="6"/>
  <c r="H18" i="6"/>
  <c r="BE38" i="6" l="1"/>
  <c r="BE37" i="6"/>
  <c r="BE39" i="6"/>
  <c r="BE36" i="6"/>
  <c r="BE32" i="6"/>
  <c r="BE29" i="6"/>
  <c r="BE31" i="6"/>
  <c r="BE30" i="6"/>
  <c r="BE23" i="6"/>
  <c r="BE24" i="6"/>
  <c r="BE25" i="6"/>
  <c r="BE22" i="6"/>
  <c r="BE18" i="6"/>
  <c r="BE15" i="6"/>
  <c r="BE16" i="6"/>
  <c r="BE17" i="6"/>
  <c r="AX11" i="6"/>
  <c r="AX9" i="6"/>
  <c r="AX8" i="6"/>
  <c r="AX10" i="6"/>
</calcChain>
</file>

<file path=xl/sharedStrings.xml><?xml version="1.0" encoding="utf-8"?>
<sst xmlns="http://schemas.openxmlformats.org/spreadsheetml/2006/main" count="3355" uniqueCount="76">
  <si>
    <t>Monroe</t>
  </si>
  <si>
    <t>Macomb</t>
  </si>
  <si>
    <t>St. Clair</t>
  </si>
  <si>
    <t>Wayne</t>
  </si>
  <si>
    <t>Oakland</t>
  </si>
  <si>
    <t>Livingston</t>
  </si>
  <si>
    <t>Washtenaw</t>
  </si>
  <si>
    <t>COUNT</t>
  </si>
  <si>
    <t>MIN</t>
  </si>
  <si>
    <t>MAX</t>
  </si>
  <si>
    <t>MEAN</t>
  </si>
  <si>
    <t>GridMET</t>
  </si>
  <si>
    <t>COUNTY</t>
  </si>
  <si>
    <t>SCENARIO</t>
  </si>
  <si>
    <t>PERIOD</t>
  </si>
  <si>
    <t>HAD45</t>
  </si>
  <si>
    <t>HAD85</t>
  </si>
  <si>
    <t>IPSL45</t>
  </si>
  <si>
    <t>IPSL85</t>
  </si>
  <si>
    <t>SEASON</t>
  </si>
  <si>
    <t>Spring</t>
  </si>
  <si>
    <t>Summer</t>
  </si>
  <si>
    <t>Fall</t>
  </si>
  <si>
    <t>Winter</t>
  </si>
  <si>
    <t>TMIN</t>
  </si>
  <si>
    <t>TMEAN</t>
  </si>
  <si>
    <t>TMAX</t>
  </si>
  <si>
    <t>ORDER</t>
  </si>
  <si>
    <t>Cold</t>
  </si>
  <si>
    <t>Hot</t>
  </si>
  <si>
    <t>GTE 1"</t>
  </si>
  <si>
    <t>GTE 2"</t>
  </si>
  <si>
    <t>County</t>
  </si>
  <si>
    <t>Select a county</t>
  </si>
  <si>
    <t>Annual Precipitation</t>
  </si>
  <si>
    <t>Average Annual Temperature</t>
  </si>
  <si>
    <t>Extreme Events</t>
  </si>
  <si>
    <t>Observed Data (1980-2009)</t>
  </si>
  <si>
    <t>Average Days</t>
  </si>
  <si>
    <t>Precipitation &gt;=1"</t>
  </si>
  <si>
    <t>Precipitation &gt;=2"</t>
  </si>
  <si>
    <t>UID</t>
  </si>
  <si>
    <t>Projections</t>
  </si>
  <si>
    <t>Hot-Wet (HAD85)</t>
  </si>
  <si>
    <t>Warm-Wet (IPSL45)</t>
  </si>
  <si>
    <t>Warm-Dry (HAD45)</t>
  </si>
  <si>
    <t>2010-2039</t>
  </si>
  <si>
    <t>2040-2069</t>
  </si>
  <si>
    <t>2070-2099</t>
  </si>
  <si>
    <t>Hot-Dry (IPSL85)</t>
  </si>
  <si>
    <t>spring</t>
  </si>
  <si>
    <t>summer</t>
  </si>
  <si>
    <t>fall</t>
  </si>
  <si>
    <t>winter</t>
  </si>
  <si>
    <r>
      <t xml:space="preserve">Temperature &lt;=0 </t>
    </r>
    <r>
      <rPr>
        <sz val="11"/>
        <color rgb="FF990000"/>
        <rFont val="Calibri"/>
        <family val="2"/>
      </rPr>
      <t>°</t>
    </r>
    <r>
      <rPr>
        <sz val="11"/>
        <color rgb="FF990000"/>
        <rFont val="Helvetica Light"/>
        <family val="2"/>
        <scheme val="minor"/>
      </rPr>
      <t>F</t>
    </r>
  </si>
  <si>
    <t>Temperature &gt;=90 °F</t>
  </si>
  <si>
    <t>Average</t>
  </si>
  <si>
    <t>Maximum</t>
  </si>
  <si>
    <t>Minimum</t>
  </si>
  <si>
    <t>Minimum Temperature</t>
  </si>
  <si>
    <t>Average Temperature</t>
  </si>
  <si>
    <t>Maximum Temperature</t>
  </si>
  <si>
    <t>Annual</t>
  </si>
  <si>
    <t>Mean (1980-2009)</t>
  </si>
  <si>
    <t>Warm-wet (IPSL45)</t>
  </si>
  <si>
    <t>Hot-dry (IPSL85)</t>
  </si>
  <si>
    <t>Warm-dry (HAD45)</t>
  </si>
  <si>
    <t>Hot-wet (HAD85)</t>
  </si>
  <si>
    <t>Precipitation</t>
  </si>
  <si>
    <t>Temperature</t>
  </si>
  <si>
    <t>SEMCOG</t>
  </si>
  <si>
    <t>.</t>
  </si>
  <si>
    <t>References</t>
  </si>
  <si>
    <t>Abatzoglou J.T. and Brown T.J., (2012). A comparison of statistical downscaling methods suited for wildfire applications. International Journal of Climatology doi:10.1002/joc.2312</t>
  </si>
  <si>
    <t>Abatzoglou J. T., (2012). Development of gridded surface meteorological data for ecological applications and modelling. International Journal of Climatology. doi:10.1002/joc.3413</t>
  </si>
  <si>
    <t>Climate data obtained from the GridMET [1] and MACA v2 datasets [2] were processed to calculate several climate indices for the SEMCOG region defined by the seven counties in Michigan. For each indice, a 30-year average was calculated to reduce uncertainty of specific timing of events or values. Observed climate values for the baseline period 1980-2009 were adjusted with the projected change for the future periods 2010-2039, 2040-2069, and 2070-2099 to remove bias among the observed values (GridMET) and the simulated current projections (MACA v2). Two climate models, HadGEM2-ES365 (HAD) and IPSL-CM5A-MR (IPSL) along with two representative concentration pathways (RCP) 4.5 and 8.5, indicated as 45 and 85 respectively, were used to represent warm-dry (IPSL45), warm-wet (HAD45), hot-dry (IPSL85), and hot-wet (HAD85) scenarios during the last 30 years of this century.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</si>
</sst>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65" formatCode="0.0"/>
  </numFmts>
  <fonts count="10">
    <font>
      <sz val="11"/>
      <color theme="1"/>
      <name val="Helvetica Light"/>
      <family val="2"/>
      <scheme val="minor"/>
    </font>
    <font>
      <sz val="8"/>
      <name val="Helvetica Light"/>
      <family val="2"/>
      <scheme val="minor"/>
    </font>
    <font>
      <b/>
      <sz val="11"/>
      <color theme="1"/>
      <name val="Helvetica Light"/>
      <family val="2"/>
      <scheme val="minor"/>
    </font>
    <font>
      <b/>
      <sz val="11"/>
      <color theme="1"/>
      <name val="Helvetica Light"/>
      <scheme val="minor"/>
    </font>
    <font>
      <sz val="11"/>
      <color rgb="FF0070C0"/>
      <name val="Helvetica Light"/>
      <family val="2"/>
      <scheme val="minor"/>
    </font>
    <font>
      <sz val="11"/>
      <color rgb="FF990000"/>
      <name val="Helvetica Light"/>
      <family val="2"/>
      <scheme val="minor"/>
    </font>
    <font>
      <sz val="11"/>
      <color rgb="FF990000"/>
      <name val="Calibri"/>
      <family val="2"/>
    </font>
    <font>
      <sz val="8"/>
      <color theme="1"/>
      <name val="Helvetica Light"/>
      <family val="2"/>
      <scheme val="minor"/>
    </font>
    <font>
      <sz val="8"/>
      <color theme="1"/>
      <name val="Helvetica Light"/>
      <scheme val="minor"/>
    </font>
    <font>
      <sz val="11"/>
      <color theme="1"/>
      <name val="Helvetica Light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165" fontId="0" fillId="0" borderId="1" xfId="0" applyNumberFormat="1" applyBorder="1"/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64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7" fillId="0" borderId="0" xfId="0" applyFont="1"/>
    <xf numFmtId="0" fontId="0" fillId="0" borderId="0" xfId="0" applyAlignme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165" fontId="7" fillId="0" borderId="0" xfId="0" applyNumberFormat="1" applyFon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Annual: Projected Precipitation</a:t>
            </a:r>
          </a:p>
        </c:rich>
      </c:tx>
      <c:layout>
        <c:manualLayout>
          <c:xMode val="edge"/>
          <c:yMode val="edge"/>
          <c:x val="2.049689440993788E-2"/>
          <c:y val="2.3427041499330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Dashboard!$AT$7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Dashboard!$AS$8:$AS$11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Dashboard!$AT$8:$AT$11</c:f>
              <c:numCache>
                <c:formatCode>0.0</c:formatCode>
                <c:ptCount val="4"/>
                <c:pt idx="0">
                  <c:v>33.197574870099999</c:v>
                </c:pt>
                <c:pt idx="1">
                  <c:v>32.262243607599999</c:v>
                </c:pt>
                <c:pt idx="2">
                  <c:v>31.477130284899999</c:v>
                </c:pt>
                <c:pt idx="3">
                  <c:v>34.116752018200003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D-47ED-81E2-7DB75D279DF3}"/>
            </c:ext>
          </c:extLst>
        </c:ser>
        <c:ser>
          <c:idx val="1"/>
          <c:order val="1"/>
          <c:tx>
            <c:strRef>
              <c:f>Dashboard!$AU$7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Dashboard!$AS$8:$AS$11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Dashboard!$AU$8:$AU$11</c:f>
              <c:numCache>
                <c:formatCode>0.0</c:formatCode>
                <c:ptCount val="4"/>
                <c:pt idx="0">
                  <c:v>30.7232468146</c:v>
                </c:pt>
                <c:pt idx="1">
                  <c:v>31.278082465099999</c:v>
                </c:pt>
                <c:pt idx="2">
                  <c:v>34.026095280699998</c:v>
                </c:pt>
                <c:pt idx="3">
                  <c:v>31.107086454600001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D-47ED-81E2-7DB75D279DF3}"/>
            </c:ext>
          </c:extLst>
        </c:ser>
        <c:ser>
          <c:idx val="2"/>
          <c:order val="2"/>
          <c:tx>
            <c:strRef>
              <c:f>Dashboard!$AV$7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Dashboard!$AS$8:$AS$11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Dashboard!$AV$8:$AV$11</c:f>
              <c:numCache>
                <c:formatCode>0.0</c:formatCode>
                <c:ptCount val="4"/>
                <c:pt idx="0">
                  <c:v>33.819152534099999</c:v>
                </c:pt>
                <c:pt idx="1">
                  <c:v>30.1630754018</c:v>
                </c:pt>
                <c:pt idx="2">
                  <c:v>33.436772558800001</c:v>
                </c:pt>
                <c:pt idx="3">
                  <c:v>35.326759915499998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D-47ED-81E2-7DB75D279D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1544703"/>
        <c:axId val="729381215"/>
      </c:barChart>
      <c:lineChart>
        <c:grouping val="standard"/>
        <c:varyColors val="0"/>
        <c:ser>
          <c:idx val="4"/>
          <c:order val="3"/>
          <c:tx>
            <c:strRef>
              <c:f>Dashboard!$AX$7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Dashboard!$AS$8:$AS$11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Dashboard!$AX$8:$AX$11</c:f>
              <c:numCache>
                <c:formatCode>0.0</c:formatCode>
                <c:ptCount val="4"/>
                <c:pt idx="0">
                  <c:v>33.279482296899999</c:v>
                </c:pt>
                <c:pt idx="1">
                  <c:v>33.279482296899999</c:v>
                </c:pt>
                <c:pt idx="2">
                  <c:v>33.279482296899999</c:v>
                </c:pt>
                <c:pt idx="3">
                  <c:v>33.279482296899999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BD-47ED-81E2-7DB75D279D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1544703"/>
        <c:axId val="729381215"/>
      </c:lineChart>
      <c:catAx>
        <c:axId val="104154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8263515698669956"/>
              <c:y val="0.85082542730939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381215"/>
        <c:crosses val="autoZero"/>
        <c:auto val="1"/>
        <c:lblAlgn val="ctr"/>
        <c:lblOffset val="100"/>
        <c:noMultiLvlLbl val="0"/>
      </c:catAx>
      <c:valAx>
        <c:axId val="72938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Precipitation (inches)</a:t>
                </a:r>
              </a:p>
            </c:rich>
          </c:tx>
          <c:layout>
            <c:manualLayout>
              <c:xMode val="edge"/>
              <c:yMode val="edge"/>
              <c:x val="1.3834846519671422E-2"/>
              <c:y val="0.30609780673967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54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Spring: Projected Temperature</a:t>
            </a:r>
            <a:endParaRPr lang="en-US" sz="14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6982505735732425E-2"/>
          <c:y val="2.430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Dashboard!$BA$21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Dashboard!$AZ$22:$AZ$25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Dashboard!$BA$22:$BA$25</c:f>
              <c:numCache>
                <c:formatCode>0.0</c:formatCode>
                <c:ptCount val="4"/>
                <c:pt idx="0">
                  <c:v>49.196080000000002</c:v>
                </c:pt>
                <c:pt idx="1">
                  <c:v>48.076189999999997</c:v>
                </c:pt>
                <c:pt idx="2">
                  <c:v>49.114699999999999</c:v>
                </c:pt>
                <c:pt idx="3">
                  <c:v>47.802689999999998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D-4156-9F27-EAFB63B6D604}"/>
            </c:ext>
          </c:extLst>
        </c:ser>
        <c:ser>
          <c:idx val="1"/>
          <c:order val="1"/>
          <c:tx>
            <c:strRef>
              <c:f>Dashboard!$BB$21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Dashboard!$AZ$22:$AZ$25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Dashboard!$BB$22:$BB$25</c:f>
              <c:numCache>
                <c:formatCode>0.0</c:formatCode>
                <c:ptCount val="4"/>
                <c:pt idx="0">
                  <c:v>50.256749999999997</c:v>
                </c:pt>
                <c:pt idx="1">
                  <c:v>51.824719999999999</c:v>
                </c:pt>
                <c:pt idx="2">
                  <c:v>51.504689999999997</c:v>
                </c:pt>
                <c:pt idx="3">
                  <c:v>52.326479999999997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BD-4156-9F27-EAFB63B6D604}"/>
            </c:ext>
          </c:extLst>
        </c:ser>
        <c:ser>
          <c:idx val="2"/>
          <c:order val="2"/>
          <c:tx>
            <c:strRef>
              <c:f>Dashboard!$BC$21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Dashboard!$AZ$22:$AZ$25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Dashboard!$BC$22:$BC$25</c:f>
              <c:numCache>
                <c:formatCode>0.0</c:formatCode>
                <c:ptCount val="4"/>
                <c:pt idx="0">
                  <c:v>50.950780000000002</c:v>
                </c:pt>
                <c:pt idx="1">
                  <c:v>55.046489999999999</c:v>
                </c:pt>
                <c:pt idx="2">
                  <c:v>52.834409999999998</c:v>
                </c:pt>
                <c:pt idx="3">
                  <c:v>55.701050000000002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BD-4156-9F27-EAFB63B6D6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9486527"/>
        <c:axId val="1052933679"/>
      </c:barChart>
      <c:lineChart>
        <c:grouping val="standard"/>
        <c:varyColors val="0"/>
        <c:ser>
          <c:idx val="3"/>
          <c:order val="3"/>
          <c:tx>
            <c:strRef>
              <c:f>Dashboard!$BE$21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Dashboard!$AZ$22:$AZ$25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Dashboard!$BE$22:$BE$25</c:f>
              <c:numCache>
                <c:formatCode>0.0</c:formatCode>
                <c:ptCount val="4"/>
                <c:pt idx="0">
                  <c:v>46.98075</c:v>
                </c:pt>
                <c:pt idx="1">
                  <c:v>46.98075</c:v>
                </c:pt>
                <c:pt idx="2">
                  <c:v>46.98075</c:v>
                </c:pt>
                <c:pt idx="3">
                  <c:v>46.98075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BD-4156-9F27-EAFB63B6D6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9486527"/>
        <c:axId val="1052933679"/>
      </c:lineChart>
      <c:catAx>
        <c:axId val="13394865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7544890656643246"/>
              <c:y val="0.84994828616719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2933679"/>
        <c:crosses val="autoZero"/>
        <c:auto val="1"/>
        <c:lblAlgn val="ctr"/>
        <c:lblOffset val="100"/>
        <c:noMultiLvlLbl val="0"/>
      </c:catAx>
      <c:valAx>
        <c:axId val="105293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solidFill>
                      <a:sysClr val="windowText" lastClr="000000"/>
                    </a:solidFill>
                    <a:effectLst/>
                  </a:rPr>
                  <a:t>Temperature (</a:t>
                </a:r>
                <a:r>
                  <a:rPr lang="en-US" sz="1000" b="1" i="0" u="none" strike="noStrike" baseline="0">
                    <a:solidFill>
                      <a:sysClr val="windowText" lastClr="000000"/>
                    </a:solidFill>
                    <a:effectLst/>
                  </a:rPr>
                  <a:t>°F</a:t>
                </a:r>
                <a:r>
                  <a:rPr lang="en-US" sz="1000" b="1" i="0" baseline="0">
                    <a:solidFill>
                      <a:sysClr val="windowText" lastClr="000000"/>
                    </a:solidFill>
                    <a:effectLst/>
                  </a:rPr>
                  <a:t>)</a:t>
                </a:r>
                <a:endParaRPr lang="en-US" sz="1000" b="1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1.034928848641656E-2"/>
              <c:y val="0.313514303862702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9486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Annual: Projected Temperature</a:t>
            </a:r>
            <a:endParaRPr lang="en-US" sz="14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8202352109832426E-2"/>
          <c:y val="3.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Dashboard!$BA$7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Dashboard!$AZ$8:$AZ$11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Dashboard!$BA$8:$BA$11</c:f>
              <c:numCache>
                <c:formatCode>0.0</c:formatCode>
                <c:ptCount val="4"/>
                <c:pt idx="0">
                  <c:v>50.18486</c:v>
                </c:pt>
                <c:pt idx="1">
                  <c:v>50.234029999999997</c:v>
                </c:pt>
                <c:pt idx="2">
                  <c:v>51.055929999999996</c:v>
                </c:pt>
                <c:pt idx="3">
                  <c:v>50.964669999999998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F-49E7-B84D-E723E2B5746F}"/>
            </c:ext>
          </c:extLst>
        </c:ser>
        <c:ser>
          <c:idx val="1"/>
          <c:order val="1"/>
          <c:tx>
            <c:strRef>
              <c:f>Dashboard!$BB$7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Dashboard!$AZ$8:$AZ$11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Dashboard!$BB$8:$BB$11</c:f>
              <c:numCache>
                <c:formatCode>0.0</c:formatCode>
                <c:ptCount val="4"/>
                <c:pt idx="0">
                  <c:v>51.926690000000001</c:v>
                </c:pt>
                <c:pt idx="1">
                  <c:v>53.554510000000001</c:v>
                </c:pt>
                <c:pt idx="2">
                  <c:v>54.367519999999999</c:v>
                </c:pt>
                <c:pt idx="3">
                  <c:v>55.62238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F-49E7-B84D-E723E2B5746F}"/>
            </c:ext>
          </c:extLst>
        </c:ser>
        <c:ser>
          <c:idx val="2"/>
          <c:order val="2"/>
          <c:tx>
            <c:strRef>
              <c:f>Dashboard!$BC$7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Dashboard!$AZ$8:$AZ$11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Dashboard!$BC$8:$BC$11</c:f>
              <c:numCache>
                <c:formatCode>0.0</c:formatCode>
                <c:ptCount val="4"/>
                <c:pt idx="0">
                  <c:v>52.692410000000002</c:v>
                </c:pt>
                <c:pt idx="1">
                  <c:v>57.710799999999999</c:v>
                </c:pt>
                <c:pt idx="2">
                  <c:v>56.097729999999999</c:v>
                </c:pt>
                <c:pt idx="3">
                  <c:v>60.871650000000002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F-49E7-B84D-E723E2B574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2375327"/>
        <c:axId val="1318965071"/>
      </c:barChart>
      <c:lineChart>
        <c:grouping val="standard"/>
        <c:varyColors val="0"/>
        <c:ser>
          <c:idx val="4"/>
          <c:order val="3"/>
          <c:tx>
            <c:strRef>
              <c:f>Dashboard!$BE$7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Dashboard!$AZ$8:$AZ$11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Dashboard!$BE$8:$BE$11</c:f>
              <c:numCache>
                <c:formatCode>0.0</c:formatCode>
                <c:ptCount val="4"/>
                <c:pt idx="0">
                  <c:v>48.204689999999999</c:v>
                </c:pt>
                <c:pt idx="1">
                  <c:v>48.204689999999999</c:v>
                </c:pt>
                <c:pt idx="2">
                  <c:v>48.204689999999999</c:v>
                </c:pt>
                <c:pt idx="3">
                  <c:v>48.204689999999999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8F-49E7-B84D-E723E2B574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22375327"/>
        <c:axId val="1318965071"/>
      </c:lineChart>
      <c:catAx>
        <c:axId val="1122375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607701422397234"/>
              <c:y val="0.84757170305910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965071"/>
        <c:crosses val="autoZero"/>
        <c:auto val="1"/>
        <c:lblAlgn val="ctr"/>
        <c:lblOffset val="100"/>
        <c:noMultiLvlLbl val="0"/>
      </c:catAx>
      <c:valAx>
        <c:axId val="131896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solidFill>
                      <a:sysClr val="windowText" lastClr="000000"/>
                    </a:solidFill>
                    <a:effectLst/>
                  </a:rPr>
                  <a:t>Temperature (°F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1347517730496455E-2"/>
              <c:y val="0.31698221932784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37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Winter: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b="1">
                <a:solidFill>
                  <a:sysClr val="windowText" lastClr="000000"/>
                </a:solidFill>
              </a:rPr>
              <a:t>Projected Precipitation</a:t>
            </a:r>
          </a:p>
        </c:rich>
      </c:tx>
      <c:layout>
        <c:manualLayout>
          <c:xMode val="edge"/>
          <c:yMode val="edge"/>
          <c:x val="1.6494212479584939E-2"/>
          <c:y val="2.376103190767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Dashboard!$AT$14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Dashboard!$AS$15:$AS$18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Dashboard!$AT$15:$AT$18</c:f>
              <c:numCache>
                <c:formatCode>0.0</c:formatCode>
                <c:ptCount val="4"/>
                <c:pt idx="0">
                  <c:v>5.3192810694099997</c:v>
                </c:pt>
                <c:pt idx="1">
                  <c:v>5.3577199072599999</c:v>
                </c:pt>
                <c:pt idx="2">
                  <c:v>5.8054783882800001</c:v>
                </c:pt>
                <c:pt idx="3">
                  <c:v>5.8228098620099997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0-4E06-BAA3-69A19F73331D}"/>
            </c:ext>
          </c:extLst>
        </c:ser>
        <c:ser>
          <c:idx val="1"/>
          <c:order val="1"/>
          <c:tx>
            <c:strRef>
              <c:f>Dashboard!$AU$14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Dashboard!$AS$15:$AS$18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Dashboard!$AU$15:$AU$18</c:f>
              <c:numCache>
                <c:formatCode>0.0</c:formatCode>
                <c:ptCount val="4"/>
                <c:pt idx="0">
                  <c:v>5.1676705208799998</c:v>
                </c:pt>
                <c:pt idx="1">
                  <c:v>5.1693931921600003</c:v>
                </c:pt>
                <c:pt idx="2">
                  <c:v>6.8453434037500003</c:v>
                </c:pt>
                <c:pt idx="3">
                  <c:v>6.8564170514200002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0-4E06-BAA3-69A19F73331D}"/>
            </c:ext>
          </c:extLst>
        </c:ser>
        <c:ser>
          <c:idx val="2"/>
          <c:order val="2"/>
          <c:tx>
            <c:strRef>
              <c:f>Dashboard!$AV$14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Dashboard!$AS$15:$AS$18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Dashboard!$AV$15:$AV$18</c:f>
              <c:numCache>
                <c:formatCode>0.0</c:formatCode>
                <c:ptCount val="4"/>
                <c:pt idx="0">
                  <c:v>5.2613393982299996</c:v>
                </c:pt>
                <c:pt idx="1">
                  <c:v>4.2296399297500002</c:v>
                </c:pt>
                <c:pt idx="2">
                  <c:v>6.4538693189499998</c:v>
                </c:pt>
                <c:pt idx="3">
                  <c:v>7.9693519759999996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10-4E06-BAA3-69A19F7333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6588639"/>
        <c:axId val="1128685727"/>
      </c:barChart>
      <c:lineChart>
        <c:grouping val="standard"/>
        <c:varyColors val="0"/>
        <c:ser>
          <c:idx val="4"/>
          <c:order val="3"/>
          <c:tx>
            <c:strRef>
              <c:f>Dashboard!$AX$14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Dashboard!$AS$15:$AS$18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Dashboard!$AX$15:$AX$18</c:f>
              <c:numCache>
                <c:formatCode>0.0</c:formatCode>
                <c:ptCount val="4"/>
                <c:pt idx="0">
                  <c:v>6.33522600526</c:v>
                </c:pt>
                <c:pt idx="1">
                  <c:v>6.33522600526</c:v>
                </c:pt>
                <c:pt idx="2">
                  <c:v>6.33522600526</c:v>
                </c:pt>
                <c:pt idx="3">
                  <c:v>6.33522600526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0-4E06-BAA3-69A19F7333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6588639"/>
        <c:axId val="1128685727"/>
      </c:lineChart>
      <c:catAx>
        <c:axId val="1106588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640428096552614"/>
              <c:y val="0.85652699887334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685727"/>
        <c:crosses val="autoZero"/>
        <c:auto val="1"/>
        <c:lblAlgn val="ctr"/>
        <c:lblOffset val="100"/>
        <c:noMultiLvlLbl val="0"/>
      </c:catAx>
      <c:valAx>
        <c:axId val="1128685727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Precipitation (inches)</a:t>
                </a:r>
              </a:p>
            </c:rich>
          </c:tx>
          <c:layout>
            <c:manualLayout>
              <c:xMode val="edge"/>
              <c:yMode val="edge"/>
              <c:x val="1.034928848641656E-2"/>
              <c:y val="0.29772792789390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58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Summer: Projected Precipitation</a:t>
            </a:r>
          </a:p>
        </c:rich>
      </c:tx>
      <c:layout>
        <c:manualLayout>
          <c:xMode val="edge"/>
          <c:yMode val="edge"/>
          <c:x val="1.481186447024861E-2"/>
          <c:y val="2.3846022824050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Dashboard!$AT$28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Dashboard!$AS$29:$AS$32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Dashboard!$AT$29:$AT$32</c:f>
              <c:numCache>
                <c:formatCode>0.0</c:formatCode>
                <c:ptCount val="4"/>
                <c:pt idx="0">
                  <c:v>9.6797667294099998</c:v>
                </c:pt>
                <c:pt idx="1">
                  <c:v>9.0265134055999994</c:v>
                </c:pt>
                <c:pt idx="2">
                  <c:v>8.4397230439400008</c:v>
                </c:pt>
                <c:pt idx="3">
                  <c:v>9.4557105171300009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9-4D88-BEF6-4D3218A11517}"/>
            </c:ext>
          </c:extLst>
        </c:ser>
        <c:ser>
          <c:idx val="1"/>
          <c:order val="1"/>
          <c:tx>
            <c:strRef>
              <c:f>Dashboard!$AU$28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Dashboard!$AS$29:$AS$32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Dashboard!$AU$29:$AU$32</c:f>
              <c:numCache>
                <c:formatCode>0.0</c:formatCode>
                <c:ptCount val="4"/>
                <c:pt idx="0">
                  <c:v>8.4060908033799997</c:v>
                </c:pt>
                <c:pt idx="1">
                  <c:v>8.4463023112699993</c:v>
                </c:pt>
                <c:pt idx="2">
                  <c:v>7.9676039585099998</c:v>
                </c:pt>
                <c:pt idx="3">
                  <c:v>6.5991900923099998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9-4D88-BEF6-4D3218A11517}"/>
            </c:ext>
          </c:extLst>
        </c:ser>
        <c:ser>
          <c:idx val="2"/>
          <c:order val="2"/>
          <c:tx>
            <c:strRef>
              <c:f>Dashboard!$AV$28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Dashboard!$AS$29:$AS$32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Dashboard!$AV$29:$AV$32</c:f>
              <c:numCache>
                <c:formatCode>0.0</c:formatCode>
                <c:ptCount val="4"/>
                <c:pt idx="0">
                  <c:v>9.9689452388599999</c:v>
                </c:pt>
                <c:pt idx="1">
                  <c:v>7.3265394984499999</c:v>
                </c:pt>
                <c:pt idx="2">
                  <c:v>8.5088329971699999</c:v>
                </c:pt>
                <c:pt idx="3">
                  <c:v>6.9125042179399996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9-4D88-BEF6-4D3218A115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1544703"/>
        <c:axId val="729381215"/>
      </c:barChart>
      <c:lineChart>
        <c:grouping val="standard"/>
        <c:varyColors val="0"/>
        <c:ser>
          <c:idx val="3"/>
          <c:order val="3"/>
          <c:tx>
            <c:strRef>
              <c:f>Dashboard!$AX$28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Dashboard!$AS$29:$AS$32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Dashboard!$AX$29:$AX$32</c:f>
              <c:numCache>
                <c:formatCode>0.0</c:formatCode>
                <c:ptCount val="4"/>
                <c:pt idx="0">
                  <c:v>10.212776294799999</c:v>
                </c:pt>
                <c:pt idx="1">
                  <c:v>10.212776294799999</c:v>
                </c:pt>
                <c:pt idx="2">
                  <c:v>10.212776294799999</c:v>
                </c:pt>
                <c:pt idx="3">
                  <c:v>10.212776294799999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89-4D88-BEF6-4D3218A115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1544703"/>
        <c:axId val="729381215"/>
      </c:lineChart>
      <c:catAx>
        <c:axId val="104154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8263515698669956"/>
              <c:y val="0.85082542730939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381215"/>
        <c:crosses val="autoZero"/>
        <c:auto val="1"/>
        <c:lblAlgn val="ctr"/>
        <c:lblOffset val="100"/>
        <c:noMultiLvlLbl val="0"/>
      </c:catAx>
      <c:valAx>
        <c:axId val="72938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Precipitation (inches)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54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Fall: Projected Precipitation</a:t>
            </a:r>
          </a:p>
        </c:rich>
      </c:tx>
      <c:layout>
        <c:manualLayout>
          <c:xMode val="edge"/>
          <c:yMode val="edge"/>
          <c:x val="1.5646312693403608E-2"/>
          <c:y val="1.8993352326685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Dashboard!$AT$35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Dashboard!$AS$36:$AS$39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Dashboard!$AT$36:$AT$39</c:f>
              <c:numCache>
                <c:formatCode>0.0</c:formatCode>
                <c:ptCount val="4"/>
                <c:pt idx="0">
                  <c:v>9.3649107066300008</c:v>
                </c:pt>
                <c:pt idx="1">
                  <c:v>8.9088079488300007</c:v>
                </c:pt>
                <c:pt idx="2">
                  <c:v>9.1036101878599993</c:v>
                </c:pt>
                <c:pt idx="3">
                  <c:v>10.1286197277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6-4B71-ADC0-848CE1CC8230}"/>
            </c:ext>
          </c:extLst>
        </c:ser>
        <c:ser>
          <c:idx val="1"/>
          <c:order val="1"/>
          <c:tx>
            <c:strRef>
              <c:f>Dashboard!$AU$35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Dashboard!$AS$36:$AS$39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Dashboard!$AU$36:$AU$39</c:f>
              <c:numCache>
                <c:formatCode>0.0</c:formatCode>
                <c:ptCount val="4"/>
                <c:pt idx="0">
                  <c:v>8.7470896411200005</c:v>
                </c:pt>
                <c:pt idx="1">
                  <c:v>8.8117162905199997</c:v>
                </c:pt>
                <c:pt idx="2">
                  <c:v>8.9356302240499996</c:v>
                </c:pt>
                <c:pt idx="3">
                  <c:v>8.4209633389299992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6-4B71-ADC0-848CE1CC8230}"/>
            </c:ext>
          </c:extLst>
        </c:ser>
        <c:ser>
          <c:idx val="2"/>
          <c:order val="2"/>
          <c:tx>
            <c:strRef>
              <c:f>Dashboard!$AV$35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Dashboard!$AS$36:$AS$39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Dashboard!$AV$36:$AV$39</c:f>
              <c:numCache>
                <c:formatCode>0.0</c:formatCode>
                <c:ptCount val="4"/>
                <c:pt idx="0">
                  <c:v>9.2579271608500004</c:v>
                </c:pt>
                <c:pt idx="1">
                  <c:v>9.0620577301900003</c:v>
                </c:pt>
                <c:pt idx="2">
                  <c:v>8.7928012560299997</c:v>
                </c:pt>
                <c:pt idx="3">
                  <c:v>9.5282720468799997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06-4B71-ADC0-848CE1CC82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41544703"/>
        <c:axId val="729381215"/>
      </c:barChart>
      <c:lineChart>
        <c:grouping val="standard"/>
        <c:varyColors val="0"/>
        <c:ser>
          <c:idx val="3"/>
          <c:order val="3"/>
          <c:tx>
            <c:strRef>
              <c:f>Dashboard!$AX$35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Dashboard!$AS$36:$AS$39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Dashboard!$AX$36:$AX$39</c:f>
              <c:numCache>
                <c:formatCode>0.0</c:formatCode>
                <c:ptCount val="4"/>
                <c:pt idx="0">
                  <c:v>9.09068571211</c:v>
                </c:pt>
                <c:pt idx="1">
                  <c:v>9.09068571211</c:v>
                </c:pt>
                <c:pt idx="2">
                  <c:v>9.09068571211</c:v>
                </c:pt>
                <c:pt idx="3">
                  <c:v>9.09068571211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06-4B71-ADC0-848CE1CC82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1544703"/>
        <c:axId val="729381215"/>
      </c:lineChart>
      <c:catAx>
        <c:axId val="104154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8263515698669956"/>
              <c:y val="0.850825427309391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381215"/>
        <c:crosses val="autoZero"/>
        <c:auto val="1"/>
        <c:lblAlgn val="ctr"/>
        <c:lblOffset val="100"/>
        <c:noMultiLvlLbl val="0"/>
      </c:catAx>
      <c:valAx>
        <c:axId val="72938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Precipitation (inches)</a:t>
                </a:r>
              </a:p>
            </c:rich>
          </c:tx>
          <c:layout>
            <c:manualLayout>
              <c:xMode val="edge"/>
              <c:yMode val="edge"/>
              <c:x val="1.556420233463035E-2"/>
              <c:y val="0.30609780673967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154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Spring:</a:t>
            </a:r>
            <a:r>
              <a:rPr lang="en-US" b="1" baseline="0">
                <a:solidFill>
                  <a:sysClr val="windowText" lastClr="000000"/>
                </a:solidFill>
              </a:rPr>
              <a:t> </a:t>
            </a:r>
            <a:r>
              <a:rPr lang="en-US" b="1">
                <a:solidFill>
                  <a:sysClr val="windowText" lastClr="000000"/>
                </a:solidFill>
              </a:rPr>
              <a:t>Projected Precipitation</a:t>
            </a:r>
          </a:p>
        </c:rich>
      </c:tx>
      <c:layout>
        <c:manualLayout>
          <c:xMode val="edge"/>
          <c:yMode val="edge"/>
          <c:x val="1.6494212479584939E-2"/>
          <c:y val="2.3761031907671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Dashboard!$AT$21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Dashboard!$AS$22:$AS$25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Dashboard!$AT$22:$AT$25</c:f>
              <c:numCache>
                <c:formatCode>0.0</c:formatCode>
                <c:ptCount val="4"/>
                <c:pt idx="0">
                  <c:v>8.8336163646599992</c:v>
                </c:pt>
                <c:pt idx="1">
                  <c:v>8.9692023459100003</c:v>
                </c:pt>
                <c:pt idx="2">
                  <c:v>8.1283186648000001</c:v>
                </c:pt>
                <c:pt idx="3">
                  <c:v>8.7096119113300006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0-4E9C-A43D-BCDE4F49A9A1}"/>
            </c:ext>
          </c:extLst>
        </c:ser>
        <c:ser>
          <c:idx val="1"/>
          <c:order val="1"/>
          <c:tx>
            <c:strRef>
              <c:f>Dashboard!$AU$21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Dashboard!$AS$22:$AS$25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Dashboard!$AU$22:$AU$25</c:f>
              <c:numCache>
                <c:formatCode>0.0</c:formatCode>
                <c:ptCount val="4"/>
                <c:pt idx="0">
                  <c:v>8.4023958491700004</c:v>
                </c:pt>
                <c:pt idx="1">
                  <c:v>8.8506706711700005</c:v>
                </c:pt>
                <c:pt idx="2">
                  <c:v>10.2775176944</c:v>
                </c:pt>
                <c:pt idx="3">
                  <c:v>9.2305159718999992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00-4E9C-A43D-BCDE4F49A9A1}"/>
            </c:ext>
          </c:extLst>
        </c:ser>
        <c:ser>
          <c:idx val="2"/>
          <c:order val="2"/>
          <c:tx>
            <c:strRef>
              <c:f>Dashboard!$AV$21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Dashboard!$AS$22:$AS$25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Dashboard!$AV$22:$AV$25</c:f>
              <c:numCache>
                <c:formatCode>0.0</c:formatCode>
                <c:ptCount val="4"/>
                <c:pt idx="0">
                  <c:v>9.3309407361400005</c:v>
                </c:pt>
                <c:pt idx="1">
                  <c:v>9.5448382433599992</c:v>
                </c:pt>
                <c:pt idx="2">
                  <c:v>9.6812689866300001</c:v>
                </c:pt>
                <c:pt idx="3">
                  <c:v>10.9166316746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0-4E9C-A43D-BCDE4F49A9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6588639"/>
        <c:axId val="1128685727"/>
      </c:barChart>
      <c:lineChart>
        <c:grouping val="standard"/>
        <c:varyColors val="0"/>
        <c:ser>
          <c:idx val="4"/>
          <c:order val="3"/>
          <c:tx>
            <c:strRef>
              <c:f>Dashboard!$AX$21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Dashboard!$AS$15:$AS$18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Dashboard!$AX$22:$AX$25</c:f>
              <c:numCache>
                <c:formatCode>0.0</c:formatCode>
                <c:ptCount val="4"/>
                <c:pt idx="0">
                  <c:v>8.41711054668</c:v>
                </c:pt>
                <c:pt idx="1">
                  <c:v>8.41711054668</c:v>
                </c:pt>
                <c:pt idx="2">
                  <c:v>8.41711054668</c:v>
                </c:pt>
                <c:pt idx="3">
                  <c:v>8.41711054668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0-4E9C-A43D-BCDE4F49A9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06588639"/>
        <c:axId val="1128685727"/>
      </c:lineChart>
      <c:catAx>
        <c:axId val="1106588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640428096552614"/>
              <c:y val="0.856526998873342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8685727"/>
        <c:crosses val="autoZero"/>
        <c:auto val="1"/>
        <c:lblAlgn val="ctr"/>
        <c:lblOffset val="100"/>
        <c:noMultiLvlLbl val="0"/>
      </c:catAx>
      <c:valAx>
        <c:axId val="1128685727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Precipitation (inches)</a:t>
                </a:r>
              </a:p>
            </c:rich>
          </c:tx>
          <c:layout>
            <c:manualLayout>
              <c:xMode val="edge"/>
              <c:yMode val="edge"/>
              <c:x val="1.034928848641656E-2"/>
              <c:y val="0.297727927893905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6588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Winter: Projected Temperature</a:t>
            </a:r>
          </a:p>
        </c:rich>
      </c:tx>
      <c:layout>
        <c:manualLayout>
          <c:xMode val="edge"/>
          <c:yMode val="edge"/>
          <c:x val="1.6675649033165808E-2"/>
          <c:y val="2.0811654526534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Dashboard!$BA$14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Dashboard!$AZ$15:$AZ$18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Dashboard!$BA$15:$BA$18</c:f>
              <c:numCache>
                <c:formatCode>0.0</c:formatCode>
                <c:ptCount val="4"/>
                <c:pt idx="0">
                  <c:v>28.001270000000002</c:v>
                </c:pt>
                <c:pt idx="1">
                  <c:v>27.904620000000001</c:v>
                </c:pt>
                <c:pt idx="2">
                  <c:v>28.811959999999999</c:v>
                </c:pt>
                <c:pt idx="3">
                  <c:v>30.492540000000002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E-4FD3-8421-753D36F42812}"/>
            </c:ext>
          </c:extLst>
        </c:ser>
        <c:ser>
          <c:idx val="1"/>
          <c:order val="1"/>
          <c:tx>
            <c:strRef>
              <c:f>Dashboard!$BB$14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Dashboard!$AZ$15:$AZ$18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Dashboard!$BB$15:$BB$18</c:f>
              <c:numCache>
                <c:formatCode>0.0</c:formatCode>
                <c:ptCount val="4"/>
                <c:pt idx="0">
                  <c:v>29.62566</c:v>
                </c:pt>
                <c:pt idx="1">
                  <c:v>30.699020000000001</c:v>
                </c:pt>
                <c:pt idx="2">
                  <c:v>34.414540000000002</c:v>
                </c:pt>
                <c:pt idx="3">
                  <c:v>34.889629999999997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E-4FD3-8421-753D36F42812}"/>
            </c:ext>
          </c:extLst>
        </c:ser>
        <c:ser>
          <c:idx val="2"/>
          <c:order val="2"/>
          <c:tx>
            <c:strRef>
              <c:f>Dashboard!$BC$14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Dashboard!$AZ$15:$AZ$18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Dashboard!$BC$15:$BC$18</c:f>
              <c:numCache>
                <c:formatCode>0.0</c:formatCode>
                <c:ptCount val="4"/>
                <c:pt idx="0">
                  <c:v>30.188009999999998</c:v>
                </c:pt>
                <c:pt idx="1">
                  <c:v>34.901269999999997</c:v>
                </c:pt>
                <c:pt idx="2">
                  <c:v>35.388060000000003</c:v>
                </c:pt>
                <c:pt idx="3">
                  <c:v>40.098579999999998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1E-4FD3-8421-753D36F428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776847"/>
        <c:axId val="1129738031"/>
      </c:barChart>
      <c:lineChart>
        <c:grouping val="standard"/>
        <c:varyColors val="0"/>
        <c:ser>
          <c:idx val="4"/>
          <c:order val="3"/>
          <c:tx>
            <c:strRef>
              <c:f>Dashboard!$BE$14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Dashboard!$AZ$15:$AZ$18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Dashboard!$BE$15:$BE$18</c:f>
              <c:numCache>
                <c:formatCode>0.0</c:formatCode>
                <c:ptCount val="4"/>
                <c:pt idx="0">
                  <c:v>26.14734</c:v>
                </c:pt>
                <c:pt idx="1">
                  <c:v>26.14734</c:v>
                </c:pt>
                <c:pt idx="2">
                  <c:v>26.14734</c:v>
                </c:pt>
                <c:pt idx="3">
                  <c:v>26.14734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1E-4FD3-8421-753D36F428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54776847"/>
        <c:axId val="1129738031"/>
      </c:lineChart>
      <c:catAx>
        <c:axId val="1054776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6226069834598377"/>
              <c:y val="0.84594061762430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9738031"/>
        <c:crosses val="autoZero"/>
        <c:auto val="1"/>
        <c:lblAlgn val="ctr"/>
        <c:lblOffset val="100"/>
        <c:noMultiLvlLbl val="0"/>
      </c:catAx>
      <c:valAx>
        <c:axId val="112973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  <a:latin typeface="+mn-lt"/>
                  </a:rPr>
                  <a:t>Temperature (°F)</a:t>
                </a:r>
              </a:p>
            </c:rich>
          </c:tx>
          <c:layout>
            <c:manualLayout>
              <c:xMode val="edge"/>
              <c:yMode val="edge"/>
              <c:x val="1.5617313131889668E-2"/>
              <c:y val="0.32932267597532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477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Fall: Projected Temperature</a:t>
            </a:r>
            <a:endParaRPr lang="en-US" sz="1400" b="1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1.614131166296523E-2"/>
          <c:y val="2.0833333333333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Dashboard!$BA$35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Dashboard!$AZ$36:$AZ$39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Dashboard!$BA$36:$BA$39</c:f>
              <c:numCache>
                <c:formatCode>0.0</c:formatCode>
                <c:ptCount val="4"/>
                <c:pt idx="0">
                  <c:v>52.007019999999997</c:v>
                </c:pt>
                <c:pt idx="1">
                  <c:v>53.387070000000001</c:v>
                </c:pt>
                <c:pt idx="2">
                  <c:v>54.061489999999999</c:v>
                </c:pt>
                <c:pt idx="3">
                  <c:v>53.705489999999998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9-4762-AE43-09C623C00B53}"/>
            </c:ext>
          </c:extLst>
        </c:ser>
        <c:ser>
          <c:idx val="1"/>
          <c:order val="1"/>
          <c:tx>
            <c:strRef>
              <c:f>Dashboard!$BB$35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Dashboard!$AZ$36:$AZ$39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Dashboard!$BB$36:$BB$39</c:f>
              <c:numCache>
                <c:formatCode>0.0</c:formatCode>
                <c:ptCount val="4"/>
                <c:pt idx="0">
                  <c:v>53.914720000000003</c:v>
                </c:pt>
                <c:pt idx="1">
                  <c:v>56.380070000000003</c:v>
                </c:pt>
                <c:pt idx="2">
                  <c:v>55.967799999999997</c:v>
                </c:pt>
                <c:pt idx="3">
                  <c:v>58.238230000000001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E9-4762-AE43-09C623C00B53}"/>
            </c:ext>
          </c:extLst>
        </c:ser>
        <c:ser>
          <c:idx val="2"/>
          <c:order val="2"/>
          <c:tx>
            <c:strRef>
              <c:f>Dashboard!$BC$35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Dashboard!$AZ$36:$AZ$39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Dashboard!$BC$36:$BC$39</c:f>
              <c:numCache>
                <c:formatCode>0.0</c:formatCode>
                <c:ptCount val="4"/>
                <c:pt idx="0">
                  <c:v>55.427680000000002</c:v>
                </c:pt>
                <c:pt idx="1">
                  <c:v>60.209200000000003</c:v>
                </c:pt>
                <c:pt idx="2">
                  <c:v>58.643770000000004</c:v>
                </c:pt>
                <c:pt idx="3">
                  <c:v>63.806220000000003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9-4762-AE43-09C623C00B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22375327"/>
        <c:axId val="1318965071"/>
      </c:barChart>
      <c:lineChart>
        <c:grouping val="standard"/>
        <c:varyColors val="0"/>
        <c:ser>
          <c:idx val="3"/>
          <c:order val="3"/>
          <c:tx>
            <c:strRef>
              <c:f>Dashboard!$BE$35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Dashboard!$AZ$36:$AZ$39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Dashboard!$BE$36:$BE$39</c:f>
              <c:numCache>
                <c:formatCode>0.0</c:formatCode>
                <c:ptCount val="4"/>
                <c:pt idx="0">
                  <c:v>50.294069999999998</c:v>
                </c:pt>
                <c:pt idx="1">
                  <c:v>50.294069999999998</c:v>
                </c:pt>
                <c:pt idx="2">
                  <c:v>50.294069999999998</c:v>
                </c:pt>
                <c:pt idx="3">
                  <c:v>50.294069999999998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E9-4762-AE43-09C623C00B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22375327"/>
        <c:axId val="1318965071"/>
      </c:lineChart>
      <c:catAx>
        <c:axId val="1122375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607701422397234"/>
              <c:y val="0.84757170305910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965071"/>
        <c:crosses val="autoZero"/>
        <c:auto val="1"/>
        <c:lblAlgn val="ctr"/>
        <c:lblOffset val="100"/>
        <c:noMultiLvlLbl val="0"/>
      </c:catAx>
      <c:valAx>
        <c:axId val="131896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solidFill>
                      <a:sysClr val="windowText" lastClr="000000"/>
                    </a:solidFill>
                    <a:effectLst/>
                  </a:rPr>
                  <a:t>Temperature (°F</a:t>
                </a:r>
                <a:r>
                  <a:rPr lang="en-US" b="1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1347517730496455E-2"/>
              <c:y val="0.31698221932784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37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Summer: Projected Temperature</a:t>
            </a:r>
          </a:p>
        </c:rich>
      </c:tx>
      <c:layout>
        <c:manualLayout>
          <c:xMode val="edge"/>
          <c:yMode val="edge"/>
          <c:x val="1.783545056867893E-2"/>
          <c:y val="2.3907103825136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Dashboard!$BA$28</c:f>
              <c:strCache>
                <c:ptCount val="1"/>
                <c:pt idx="0">
                  <c:v>2010-2039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Dashboard!$AZ$29:$AZ$32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Dashboard!$BA$29:$BA$32</c:f>
              <c:numCache>
                <c:formatCode>0.0</c:formatCode>
                <c:ptCount val="4"/>
                <c:pt idx="0">
                  <c:v>71.344859999999997</c:v>
                </c:pt>
                <c:pt idx="1">
                  <c:v>71.525649999999999</c:v>
                </c:pt>
                <c:pt idx="2">
                  <c:v>72.594759999999994</c:v>
                </c:pt>
                <c:pt idx="3">
                  <c:v>72.353589999999997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2-4B06-A8B1-472CF61E5E7E}"/>
            </c:ext>
          </c:extLst>
        </c:ser>
        <c:ser>
          <c:idx val="1"/>
          <c:order val="1"/>
          <c:tx>
            <c:strRef>
              <c:f>Dashboard!$BB$28</c:f>
              <c:strCache>
                <c:ptCount val="1"/>
                <c:pt idx="0">
                  <c:v>2040-2069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Dashboard!$AZ$29:$AZ$32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Dashboard!$BB$29:$BB$32</c:f>
              <c:numCache>
                <c:formatCode>0.0</c:formatCode>
                <c:ptCount val="4"/>
                <c:pt idx="0">
                  <c:v>74.120289999999997</c:v>
                </c:pt>
                <c:pt idx="1">
                  <c:v>75.469570000000004</c:v>
                </c:pt>
                <c:pt idx="2">
                  <c:v>75.543360000000007</c:v>
                </c:pt>
                <c:pt idx="3">
                  <c:v>77.350369999999998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2-4B06-A8B1-472CF61E5E7E}"/>
            </c:ext>
          </c:extLst>
        </c:ser>
        <c:ser>
          <c:idx val="2"/>
          <c:order val="2"/>
          <c:tx>
            <c:strRef>
              <c:f>Dashboard!$BC$28</c:f>
              <c:strCache>
                <c:ptCount val="1"/>
                <c:pt idx="0">
                  <c:v>2070-2099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Dashboard!$AZ$29:$AZ$32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Dashboard!$BC$29:$BC$32</c:f>
              <c:numCache>
                <c:formatCode>0.0</c:formatCode>
                <c:ptCount val="4"/>
                <c:pt idx="0">
                  <c:v>74.310590000000005</c:v>
                </c:pt>
                <c:pt idx="1">
                  <c:v>80.970380000000006</c:v>
                </c:pt>
                <c:pt idx="2">
                  <c:v>78.061139999999995</c:v>
                </c:pt>
                <c:pt idx="3">
                  <c:v>83.704520000000002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2-4B06-A8B1-472CF61E5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28109807"/>
        <c:axId val="1189824047"/>
      </c:barChart>
      <c:lineChart>
        <c:grouping val="standard"/>
        <c:varyColors val="0"/>
        <c:ser>
          <c:idx val="4"/>
          <c:order val="3"/>
          <c:tx>
            <c:strRef>
              <c:f>Dashboard!$BE$28</c:f>
              <c:strCache>
                <c:ptCount val="1"/>
                <c:pt idx="0">
                  <c:v>Mean (1980-2009)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Dashboard!$AZ$29:$AZ$32</c:f>
              <c:strCache>
                <c:ptCount val="4"/>
                <c:pt idx="0">
                  <c:v>Warm-wet (IPSL45)</c:v>
                </c:pt>
                <c:pt idx="1">
                  <c:v>Hot-dry (IPSL85)</c:v>
                </c:pt>
                <c:pt idx="2">
                  <c:v>Warm-dry (HAD45)</c:v>
                </c:pt>
                <c:pt idx="3">
                  <c:v>Hot-wet (HAD85)</c:v>
                </c:pt>
              </c:strCache>
            </c:strRef>
          </c:cat>
          <c:val>
            <c:numRef>
              <c:f>Dashboard!$BE$29:$BE$32</c:f>
              <c:numCache>
                <c:formatCode>0.0</c:formatCode>
                <c:ptCount val="4"/>
                <c:pt idx="0">
                  <c:v>69.530270000000002</c:v>
                </c:pt>
                <c:pt idx="1">
                  <c:v>69.530270000000002</c:v>
                </c:pt>
                <c:pt idx="2">
                  <c:v>69.530270000000002</c:v>
                </c:pt>
                <c:pt idx="3">
                  <c:v>69.530270000000002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02-4B06-A8B1-472CF61E5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28109807"/>
        <c:axId val="1189824047"/>
      </c:lineChart>
      <c:catAx>
        <c:axId val="1328109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Climate Scenario</a:t>
                </a:r>
              </a:p>
            </c:rich>
          </c:tx>
          <c:layout>
            <c:manualLayout>
              <c:xMode val="edge"/>
              <c:yMode val="edge"/>
              <c:x val="0.4607178302712161"/>
              <c:y val="0.85485134457448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824047"/>
        <c:crosses val="autoZero"/>
        <c:auto val="1"/>
        <c:lblAlgn val="ctr"/>
        <c:lblOffset val="100"/>
        <c:noMultiLvlLbl val="0"/>
      </c:catAx>
      <c:valAx>
        <c:axId val="118982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(°F)</a:t>
                </a:r>
              </a:p>
            </c:rich>
          </c:tx>
          <c:layout>
            <c:manualLayout>
              <c:xMode val="edge"/>
              <c:yMode val="edge"/>
              <c:x val="1.69971671388102E-2"/>
              <c:y val="0.318798772982161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8109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11906</xdr:colOff>
      <xdr:row>3</xdr:row>
      <xdr:rowOff>23812</xdr:rowOff>
    </xdr:from>
    <xdr:to>
      <xdr:col>27</xdr:col>
      <xdr:colOff>659606</xdr:colOff>
      <xdr:row>25</xdr:row>
      <xdr:rowOff>91916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60C8E-B285-4552-A6CA-637B9E53A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-1</xdr:colOff>
      <xdr:row>3</xdr:row>
      <xdr:rowOff>15714</xdr:rowOff>
    </xdr:from>
    <xdr:to>
      <xdr:col>39</xdr:col>
      <xdr:colOff>647699</xdr:colOff>
      <xdr:row>25</xdr:row>
      <xdr:rowOff>85723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64EBE9-16A8-44B9-9040-9962EABFB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15717</xdr:colOff>
      <xdr:row>27</xdr:row>
      <xdr:rowOff>5714</xdr:rowOff>
    </xdr:from>
    <xdr:to>
      <xdr:col>27</xdr:col>
      <xdr:colOff>663417</xdr:colOff>
      <xdr:row>49</xdr:row>
      <xdr:rowOff>73818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D3058D-EEC1-4185-8053-23D2339B6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11428</xdr:colOff>
      <xdr:row>73</xdr:row>
      <xdr:rowOff>2380</xdr:rowOff>
    </xdr:from>
    <xdr:to>
      <xdr:col>27</xdr:col>
      <xdr:colOff>659128</xdr:colOff>
      <xdr:row>95</xdr:row>
      <xdr:rowOff>82390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36073F-DD6E-4767-8BB4-DC42C15A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11429</xdr:colOff>
      <xdr:row>97</xdr:row>
      <xdr:rowOff>13332</xdr:rowOff>
    </xdr:from>
    <xdr:to>
      <xdr:col>27</xdr:col>
      <xdr:colOff>655319</xdr:colOff>
      <xdr:row>119</xdr:row>
      <xdr:rowOff>93342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C7BC94A-A8E1-4C69-A3D9-E598EE63B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50</xdr:row>
      <xdr:rowOff>-1</xdr:rowOff>
    </xdr:from>
    <xdr:to>
      <xdr:col>27</xdr:col>
      <xdr:colOff>647700</xdr:colOff>
      <xdr:row>71</xdr:row>
      <xdr:rowOff>81914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9E5708B-7460-4D60-B52D-9868EB8C4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2379</xdr:colOff>
      <xdr:row>27</xdr:row>
      <xdr:rowOff>3808</xdr:rowOff>
    </xdr:from>
    <xdr:to>
      <xdr:col>39</xdr:col>
      <xdr:colOff>655794</xdr:colOff>
      <xdr:row>49</xdr:row>
      <xdr:rowOff>73817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9FE1B1C-89DD-43B1-A55F-E756F312C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661984</xdr:colOff>
      <xdr:row>97</xdr:row>
      <xdr:rowOff>5710</xdr:rowOff>
    </xdr:from>
    <xdr:to>
      <xdr:col>39</xdr:col>
      <xdr:colOff>646744</xdr:colOff>
      <xdr:row>119</xdr:row>
      <xdr:rowOff>89530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FC339F2-9EB4-4543-95F5-EDEA3637A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-1</xdr:colOff>
      <xdr:row>73</xdr:row>
      <xdr:rowOff>2377</xdr:rowOff>
    </xdr:from>
    <xdr:to>
      <xdr:col>39</xdr:col>
      <xdr:colOff>647699</xdr:colOff>
      <xdr:row>95</xdr:row>
      <xdr:rowOff>82387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02501A6-5124-45C4-BB03-A2183BB17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28</xdr:col>
      <xdr:colOff>665797</xdr:colOff>
      <xdr:row>50</xdr:row>
      <xdr:rowOff>1426</xdr:rowOff>
    </xdr:from>
    <xdr:to>
      <xdr:col>39</xdr:col>
      <xdr:colOff>646747</xdr:colOff>
      <xdr:row>71</xdr:row>
      <xdr:rowOff>81436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95022CD-BB13-4375-A625-6946D9F76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RS_graphs">
      <a:dk1>
        <a:sysClr val="windowText" lastClr="000000"/>
      </a:dk1>
      <a:lt1>
        <a:sysClr val="window" lastClr="FFFFFF"/>
      </a:lt1>
      <a:dk2>
        <a:srgbClr val="505239"/>
      </a:dk2>
      <a:lt2>
        <a:srgbClr val="8F9932"/>
      </a:lt2>
      <a:accent1>
        <a:srgbClr val="3B672B"/>
      </a:accent1>
      <a:accent2>
        <a:srgbClr val="ECB41F"/>
      </a:accent2>
      <a:accent3>
        <a:srgbClr val="E1E6B3"/>
      </a:accent3>
      <a:accent4>
        <a:srgbClr val="69402E"/>
      </a:accent4>
      <a:accent5>
        <a:srgbClr val="F3D072"/>
      </a:accent5>
      <a:accent6>
        <a:srgbClr val="FBF9C8"/>
      </a:accent6>
      <a:hlink>
        <a:srgbClr val="6495B1"/>
      </a:hlink>
      <a:folHlink>
        <a:srgbClr val="E5EEEB"/>
      </a:folHlink>
    </a:clrScheme>
    <a:fontScheme name="NRS_fonts">
      <a:majorFont>
        <a:latin typeface="Helvetica Light"/>
        <a:ea typeface=""/>
        <a:cs typeface=""/>
      </a:majorFont>
      <a:minorFont>
        <a:latin typeface="Helvetic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FF6D-2ADF-4983-A0D3-E264ABB53B13}">
  <sheetPr codeName="Sheet1"/>
  <dimension ref="A1:I105"/>
  <sheetViews>
    <sheetView workbookViewId="0"/>
  </sheetViews>
  <sheetFormatPr defaultRowHeight="13.8"/>
  <cols>
    <col min="2" max="2" width="10.59765625" customWidth="1"/>
    <col min="3" max="3" width="7" customWidth="1"/>
    <col min="6" max="8" width="8.3984375" customWidth="1"/>
  </cols>
  <sheetData>
    <row r="1" spans="1:9">
      <c r="A1" t="s">
        <v>41</v>
      </c>
      <c r="B1" s="1" t="s">
        <v>12</v>
      </c>
      <c r="C1" s="1" t="s">
        <v>7</v>
      </c>
      <c r="D1" t="s">
        <v>13</v>
      </c>
      <c r="E1" t="s">
        <v>14</v>
      </c>
      <c r="F1" s="2" t="s">
        <v>8</v>
      </c>
      <c r="G1" s="2" t="s">
        <v>9</v>
      </c>
      <c r="H1" s="2" t="s">
        <v>10</v>
      </c>
      <c r="I1" s="2"/>
    </row>
    <row r="2" spans="1:9">
      <c r="A2" t="str">
        <f>_xlfn.CONCAT(B2,"_",D2,"_",E2)</f>
        <v>Monroe_GridMET_2009</v>
      </c>
      <c r="B2" s="1" t="s">
        <v>0</v>
      </c>
      <c r="C2" s="1">
        <v>120</v>
      </c>
      <c r="D2" t="s">
        <v>11</v>
      </c>
      <c r="E2">
        <v>2009</v>
      </c>
      <c r="F2" s="6">
        <v>33.444357785699999</v>
      </c>
      <c r="G2" s="6">
        <v>34.797636304299999</v>
      </c>
      <c r="H2" s="6">
        <v>34.233663537799998</v>
      </c>
    </row>
    <row r="3" spans="1:9">
      <c r="A3" t="str">
        <f t="shared" ref="A3:A67" si="0">_xlfn.CONCAT(B3,"_",D3,"_",E3)</f>
        <v>Macomb_GridMET_2009</v>
      </c>
      <c r="B3" s="1" t="s">
        <v>1</v>
      </c>
      <c r="C3" s="1">
        <v>111</v>
      </c>
      <c r="D3" t="s">
        <v>11</v>
      </c>
      <c r="E3">
        <v>2009</v>
      </c>
      <c r="F3" s="6">
        <v>32.617693074999998</v>
      </c>
      <c r="G3" s="6">
        <v>34.512233649000002</v>
      </c>
      <c r="H3" s="6">
        <v>33.471463110499997</v>
      </c>
    </row>
    <row r="4" spans="1:9">
      <c r="A4" t="str">
        <f t="shared" si="0"/>
        <v>St. Clair_GridMET_2009</v>
      </c>
      <c r="B4" s="1" t="s">
        <v>2</v>
      </c>
      <c r="C4" s="1">
        <v>164</v>
      </c>
      <c r="D4" t="s">
        <v>11</v>
      </c>
      <c r="E4">
        <v>2009</v>
      </c>
      <c r="F4" s="6">
        <v>31.156395968799998</v>
      </c>
      <c r="G4" s="6">
        <v>33.408214987699999</v>
      </c>
      <c r="H4" s="6">
        <v>32.518121282599999</v>
      </c>
    </row>
    <row r="5" spans="1:9">
      <c r="A5" t="str">
        <f t="shared" si="0"/>
        <v>Wayne_GridMET_2009</v>
      </c>
      <c r="B5" s="1" t="s">
        <v>3</v>
      </c>
      <c r="C5" s="1">
        <v>137</v>
      </c>
      <c r="D5" t="s">
        <v>11</v>
      </c>
      <c r="E5">
        <v>2009</v>
      </c>
      <c r="F5" s="6">
        <v>33.088201914999999</v>
      </c>
      <c r="G5" s="6">
        <v>34.649936814199997</v>
      </c>
      <c r="H5" s="6">
        <v>33.635875245000001</v>
      </c>
    </row>
    <row r="6" spans="1:9">
      <c r="A6" t="str">
        <f t="shared" si="0"/>
        <v>Oakland_GridMET_2009</v>
      </c>
      <c r="B6" s="1" t="s">
        <v>4</v>
      </c>
      <c r="C6" s="1">
        <v>200</v>
      </c>
      <c r="D6" t="s">
        <v>11</v>
      </c>
      <c r="E6">
        <v>2009</v>
      </c>
      <c r="F6" s="6">
        <v>31.058350370399999</v>
      </c>
      <c r="G6" s="6">
        <v>33.3344918572</v>
      </c>
      <c r="H6" s="6">
        <v>32.271410460699997</v>
      </c>
    </row>
    <row r="7" spans="1:9">
      <c r="A7" t="str">
        <f t="shared" si="0"/>
        <v>Livingston_GridMET_2009</v>
      </c>
      <c r="B7" s="1" t="s">
        <v>5</v>
      </c>
      <c r="C7" s="1">
        <v>130</v>
      </c>
      <c r="D7" t="s">
        <v>11</v>
      </c>
      <c r="E7">
        <v>2009</v>
      </c>
      <c r="F7" s="6">
        <v>31.1025447128</v>
      </c>
      <c r="G7" s="6">
        <v>33.279482296899999</v>
      </c>
      <c r="H7" s="6">
        <v>32.062667693599998</v>
      </c>
    </row>
    <row r="8" spans="1:9">
      <c r="A8" t="str">
        <f t="shared" si="0"/>
        <v>Washtenaw_GridMET_2009</v>
      </c>
      <c r="B8" s="1" t="s">
        <v>6</v>
      </c>
      <c r="C8" s="1">
        <v>160</v>
      </c>
      <c r="D8" t="s">
        <v>11</v>
      </c>
      <c r="E8">
        <v>2009</v>
      </c>
      <c r="F8" s="6">
        <v>32.738424224699997</v>
      </c>
      <c r="G8" s="6">
        <v>36.176861950499998</v>
      </c>
      <c r="H8" s="6">
        <v>34.112636816699997</v>
      </c>
    </row>
    <row r="9" spans="1:9">
      <c r="A9" t="str">
        <f t="shared" ref="A9" si="1">_xlfn.CONCAT(B9,"_",D9,"_",E9)</f>
        <v>SEMCOG_GridMET_2009</v>
      </c>
      <c r="B9" s="1" t="s">
        <v>70</v>
      </c>
      <c r="D9" t="s">
        <v>11</v>
      </c>
      <c r="E9">
        <v>2009</v>
      </c>
      <c r="F9" s="6">
        <f>AVERAGEIFS($F$2:$F$8,$D$2:$D$8,$D9,$E$2:$E$8,$E9)</f>
        <v>32.172281150342862</v>
      </c>
      <c r="G9" s="6">
        <f>AVERAGEIFS($G$2:$G$8,$D$2:$D$8,$D9,$E$2:$E$8,$E9)</f>
        <v>34.308408265685713</v>
      </c>
      <c r="H9" s="6">
        <f>AVERAGEIFS($H$2:$H$8,$D$2:$D$8,$D9,$E$2:$E$8,$E9)</f>
        <v>33.186548306699997</v>
      </c>
    </row>
    <row r="10" spans="1:9">
      <c r="A10" t="str">
        <f t="shared" si="0"/>
        <v>Monroe_HAD45_2039</v>
      </c>
      <c r="B10" s="1" t="s">
        <v>0</v>
      </c>
      <c r="D10" t="s">
        <v>15</v>
      </c>
      <c r="E10">
        <v>2039</v>
      </c>
      <c r="F10" s="6">
        <v>32.420558051599997</v>
      </c>
      <c r="G10" s="6">
        <v>34.023860207299997</v>
      </c>
      <c r="H10" s="6">
        <v>33.4036690374</v>
      </c>
    </row>
    <row r="11" spans="1:9">
      <c r="A11" t="str">
        <f t="shared" si="0"/>
        <v>Macomb_HAD45_2039</v>
      </c>
      <c r="B11" s="1" t="s">
        <v>1</v>
      </c>
      <c r="D11" t="s">
        <v>15</v>
      </c>
      <c r="E11">
        <v>2039</v>
      </c>
      <c r="F11" s="6">
        <v>32.430603316300001</v>
      </c>
      <c r="G11" s="6">
        <v>33.910286980599999</v>
      </c>
      <c r="H11" s="6">
        <v>33.020562039399998</v>
      </c>
    </row>
    <row r="12" spans="1:9">
      <c r="A12" t="str">
        <f t="shared" si="0"/>
        <v>St. Clair_HAD45_2039</v>
      </c>
      <c r="B12" s="1" t="s">
        <v>2</v>
      </c>
      <c r="D12" t="s">
        <v>15</v>
      </c>
      <c r="E12">
        <v>2039</v>
      </c>
      <c r="F12" s="6">
        <v>31.147154741800001</v>
      </c>
      <c r="G12" s="6">
        <v>32.911161280499996</v>
      </c>
      <c r="H12" s="6">
        <v>32.247733198799999</v>
      </c>
    </row>
    <row r="13" spans="1:9">
      <c r="A13" t="str">
        <f t="shared" si="0"/>
        <v>Wayne_HAD45_2039</v>
      </c>
      <c r="B13" s="1" t="s">
        <v>3</v>
      </c>
      <c r="D13" t="s">
        <v>15</v>
      </c>
      <c r="E13">
        <v>2039</v>
      </c>
      <c r="F13" s="6">
        <v>32.245907649700001</v>
      </c>
      <c r="G13" s="6">
        <v>33.728213765100001</v>
      </c>
      <c r="H13" s="6">
        <v>32.772371319400001</v>
      </c>
    </row>
    <row r="14" spans="1:9">
      <c r="A14" t="str">
        <f t="shared" si="0"/>
        <v>Oakland_HAD45_2039</v>
      </c>
      <c r="B14" s="1" t="s">
        <v>4</v>
      </c>
      <c r="D14" t="s">
        <v>15</v>
      </c>
      <c r="E14">
        <v>2039</v>
      </c>
      <c r="F14" s="6">
        <v>30.783216423100001</v>
      </c>
      <c r="G14" s="6">
        <v>32.700408802399998</v>
      </c>
      <c r="H14" s="6">
        <v>31.923100439500001</v>
      </c>
    </row>
    <row r="15" spans="1:9">
      <c r="A15" t="str">
        <f t="shared" si="0"/>
        <v>Livingston_HAD45_2039</v>
      </c>
      <c r="B15" s="1" t="s">
        <v>5</v>
      </c>
      <c r="D15" t="s">
        <v>15</v>
      </c>
      <c r="E15">
        <v>2039</v>
      </c>
      <c r="F15" s="6">
        <v>30.744710947800002</v>
      </c>
      <c r="G15" s="6">
        <v>32.495694151999999</v>
      </c>
      <c r="H15" s="6">
        <v>31.477130284899999</v>
      </c>
    </row>
    <row r="16" spans="1:9">
      <c r="A16" t="str">
        <f t="shared" si="0"/>
        <v>Washtenaw_HAD45_2039</v>
      </c>
      <c r="B16" s="1" t="s">
        <v>6</v>
      </c>
      <c r="D16" t="s">
        <v>15</v>
      </c>
      <c r="E16">
        <v>2039</v>
      </c>
      <c r="F16" s="6">
        <v>31.7512260508</v>
      </c>
      <c r="G16" s="6">
        <v>35.372388840900001</v>
      </c>
      <c r="H16" s="6">
        <v>33.262499918300001</v>
      </c>
    </row>
    <row r="17" spans="1:8">
      <c r="A17" t="str">
        <f t="shared" si="0"/>
        <v>Monroe_HAD45_2069</v>
      </c>
      <c r="B17" s="1" t="s">
        <v>0</v>
      </c>
      <c r="D17" t="s">
        <v>15</v>
      </c>
      <c r="E17">
        <v>2069</v>
      </c>
      <c r="F17" s="6">
        <v>34.627149050200003</v>
      </c>
      <c r="G17" s="6">
        <v>36.212659970200001</v>
      </c>
      <c r="H17" s="6">
        <v>35.595205198499997</v>
      </c>
    </row>
    <row r="18" spans="1:8">
      <c r="A18" t="str">
        <f t="shared" si="0"/>
        <v>Macomb_HAD45_2069</v>
      </c>
      <c r="B18" s="1" t="s">
        <v>1</v>
      </c>
      <c r="D18" t="s">
        <v>15</v>
      </c>
      <c r="E18">
        <v>2069</v>
      </c>
      <c r="F18" s="6">
        <v>34.702022206400002</v>
      </c>
      <c r="G18" s="6">
        <v>36.191543146000001</v>
      </c>
      <c r="H18" s="6">
        <v>35.341590351500002</v>
      </c>
    </row>
    <row r="19" spans="1:8">
      <c r="A19" t="str">
        <f t="shared" si="0"/>
        <v>St. Clair_HAD45_2069</v>
      </c>
      <c r="B19" s="1" t="s">
        <v>2</v>
      </c>
      <c r="D19" t="s">
        <v>15</v>
      </c>
      <c r="E19">
        <v>2069</v>
      </c>
      <c r="F19" s="6">
        <v>33.284257767900002</v>
      </c>
      <c r="G19" s="6">
        <v>35.179833563300001</v>
      </c>
      <c r="H19" s="6">
        <v>34.544733075700002</v>
      </c>
    </row>
    <row r="20" spans="1:8">
      <c r="A20" t="str">
        <f t="shared" si="0"/>
        <v>Wayne_HAD45_2069</v>
      </c>
      <c r="B20" s="1" t="s">
        <v>3</v>
      </c>
      <c r="D20" t="s">
        <v>15</v>
      </c>
      <c r="E20">
        <v>2069</v>
      </c>
      <c r="F20" s="6">
        <v>34.5380422223</v>
      </c>
      <c r="G20" s="6">
        <v>35.994461889100002</v>
      </c>
      <c r="H20" s="6">
        <v>35.039493132700002</v>
      </c>
    </row>
    <row r="21" spans="1:8">
      <c r="A21" t="str">
        <f t="shared" si="0"/>
        <v>Oakland_HAD45_2069</v>
      </c>
      <c r="B21" s="1" t="s">
        <v>4</v>
      </c>
      <c r="D21" t="s">
        <v>15</v>
      </c>
      <c r="E21">
        <v>2069</v>
      </c>
      <c r="F21" s="6">
        <v>32.875232333900001</v>
      </c>
      <c r="G21" s="6">
        <v>34.982678444999998</v>
      </c>
      <c r="H21" s="6">
        <v>34.112617158200003</v>
      </c>
    </row>
    <row r="22" spans="1:8">
      <c r="A22" t="str">
        <f t="shared" si="0"/>
        <v>Livingston_HAD45_2069</v>
      </c>
      <c r="B22" s="1" t="s">
        <v>5</v>
      </c>
      <c r="D22" t="s">
        <v>15</v>
      </c>
      <c r="E22">
        <v>2069</v>
      </c>
      <c r="F22" s="6">
        <v>33.054139389500001</v>
      </c>
      <c r="G22" s="6">
        <v>35.163332436099999</v>
      </c>
      <c r="H22" s="6">
        <v>34.026095280699998</v>
      </c>
    </row>
    <row r="23" spans="1:8">
      <c r="A23" t="str">
        <f t="shared" si="0"/>
        <v>Washtenaw_HAD45_2069</v>
      </c>
      <c r="B23" s="1" t="s">
        <v>6</v>
      </c>
      <c r="D23" t="s">
        <v>15</v>
      </c>
      <c r="E23">
        <v>2069</v>
      </c>
      <c r="F23" s="6">
        <v>34.171551373600003</v>
      </c>
      <c r="G23" s="6">
        <v>38.039714138100003</v>
      </c>
      <c r="H23" s="6">
        <v>35.642410454299998</v>
      </c>
    </row>
    <row r="24" spans="1:8">
      <c r="A24" t="str">
        <f t="shared" si="0"/>
        <v>Monroe_HAD45_2099</v>
      </c>
      <c r="B24" s="1" t="s">
        <v>0</v>
      </c>
      <c r="D24" t="s">
        <v>15</v>
      </c>
      <c r="E24">
        <v>2099</v>
      </c>
      <c r="F24" s="6">
        <v>34.926372697399998</v>
      </c>
      <c r="G24" s="6">
        <v>36.5479817895</v>
      </c>
      <c r="H24" s="6">
        <v>35.904839277699999</v>
      </c>
    </row>
    <row r="25" spans="1:8">
      <c r="A25" t="str">
        <f t="shared" si="0"/>
        <v>Macomb_HAD45_2099</v>
      </c>
      <c r="B25" s="1" t="s">
        <v>1</v>
      </c>
      <c r="D25" t="s">
        <v>15</v>
      </c>
      <c r="E25">
        <v>2099</v>
      </c>
      <c r="F25" s="6">
        <v>34.123032140500001</v>
      </c>
      <c r="G25" s="6">
        <v>36.212080458599999</v>
      </c>
      <c r="H25" s="6">
        <v>35.079468920300002</v>
      </c>
    </row>
    <row r="26" spans="1:8">
      <c r="A26" t="str">
        <f t="shared" si="0"/>
        <v>St. Clair_HAD45_2099</v>
      </c>
      <c r="B26" s="1" t="s">
        <v>2</v>
      </c>
      <c r="D26" t="s">
        <v>15</v>
      </c>
      <c r="E26">
        <v>2099</v>
      </c>
      <c r="F26" s="6">
        <v>32.584890460700002</v>
      </c>
      <c r="G26" s="6">
        <v>34.827667334300003</v>
      </c>
      <c r="H26" s="6">
        <v>33.978435936399997</v>
      </c>
    </row>
    <row r="27" spans="1:8">
      <c r="A27" t="str">
        <f t="shared" si="0"/>
        <v>Wayne_HAD45_2099</v>
      </c>
      <c r="B27" s="1" t="s">
        <v>3</v>
      </c>
      <c r="D27" t="s">
        <v>15</v>
      </c>
      <c r="E27">
        <v>2099</v>
      </c>
      <c r="F27" s="6">
        <v>34.781627786199998</v>
      </c>
      <c r="G27" s="6">
        <v>36.454938769499996</v>
      </c>
      <c r="H27" s="6">
        <v>35.389693863399998</v>
      </c>
    </row>
    <row r="28" spans="1:8">
      <c r="A28" t="str">
        <f t="shared" si="0"/>
        <v>Oakland_HAD45_2099</v>
      </c>
      <c r="B28" s="1" t="s">
        <v>4</v>
      </c>
      <c r="D28" t="s">
        <v>15</v>
      </c>
      <c r="E28">
        <v>2099</v>
      </c>
      <c r="F28" s="6">
        <v>32.716162351999998</v>
      </c>
      <c r="G28" s="6">
        <v>35.073721675100003</v>
      </c>
      <c r="H28" s="6">
        <v>33.848282968100001</v>
      </c>
    </row>
    <row r="29" spans="1:8">
      <c r="A29" t="str">
        <f t="shared" si="0"/>
        <v>Livingston_HAD45_2099</v>
      </c>
      <c r="B29" s="1" t="s">
        <v>5</v>
      </c>
      <c r="D29" t="s">
        <v>15</v>
      </c>
      <c r="E29">
        <v>2099</v>
      </c>
      <c r="F29" s="6">
        <v>32.625195384400001</v>
      </c>
      <c r="G29" s="6">
        <v>34.907458735699997</v>
      </c>
      <c r="H29" s="6">
        <v>33.436772558800001</v>
      </c>
    </row>
    <row r="30" spans="1:8">
      <c r="A30" t="str">
        <f t="shared" si="0"/>
        <v>Washtenaw_HAD45_2099</v>
      </c>
      <c r="B30" s="1" t="s">
        <v>6</v>
      </c>
      <c r="D30" t="s">
        <v>15</v>
      </c>
      <c r="E30">
        <v>2099</v>
      </c>
      <c r="F30" s="6">
        <v>33.898174280100001</v>
      </c>
      <c r="G30" s="6">
        <v>38.2032963925</v>
      </c>
      <c r="H30" s="6">
        <v>35.7291357848</v>
      </c>
    </row>
    <row r="31" spans="1:8">
      <c r="A31" t="str">
        <f t="shared" si="0"/>
        <v>Monroe_HAD85_2039</v>
      </c>
      <c r="B31" s="1" t="s">
        <v>0</v>
      </c>
      <c r="D31" t="s">
        <v>16</v>
      </c>
      <c r="E31">
        <v>2039</v>
      </c>
      <c r="F31" s="6">
        <v>34.738527937699999</v>
      </c>
      <c r="G31" s="6">
        <v>36.728480520200002</v>
      </c>
      <c r="H31" s="6">
        <v>35.6681019659</v>
      </c>
    </row>
    <row r="32" spans="1:8">
      <c r="A32" t="str">
        <f t="shared" si="0"/>
        <v>Macomb_HAD85_2039</v>
      </c>
      <c r="B32" s="1" t="s">
        <v>1</v>
      </c>
      <c r="D32" t="s">
        <v>16</v>
      </c>
      <c r="E32">
        <v>2039</v>
      </c>
      <c r="F32" s="6">
        <v>34.939943818800003</v>
      </c>
      <c r="G32" s="6">
        <v>36.236777824900003</v>
      </c>
      <c r="H32" s="6">
        <v>35.523274708899997</v>
      </c>
    </row>
    <row r="33" spans="1:8">
      <c r="A33" t="str">
        <f t="shared" si="0"/>
        <v>St. Clair_HAD85_2039</v>
      </c>
      <c r="B33" s="1" t="s">
        <v>2</v>
      </c>
      <c r="D33" t="s">
        <v>16</v>
      </c>
      <c r="E33">
        <v>2039</v>
      </c>
      <c r="F33" s="6">
        <v>33.738925443699998</v>
      </c>
      <c r="G33" s="6">
        <v>35.447527394700003</v>
      </c>
      <c r="H33" s="6">
        <v>34.928154110599998</v>
      </c>
    </row>
    <row r="34" spans="1:8">
      <c r="A34" t="str">
        <f t="shared" si="0"/>
        <v>Wayne_HAD85_2039</v>
      </c>
      <c r="B34" s="1" t="s">
        <v>3</v>
      </c>
      <c r="D34" t="s">
        <v>16</v>
      </c>
      <c r="E34">
        <v>2039</v>
      </c>
      <c r="F34" s="6">
        <v>34.835215820499997</v>
      </c>
      <c r="G34" s="6">
        <v>36.551247858499998</v>
      </c>
      <c r="H34" s="6">
        <v>35.436970202099999</v>
      </c>
    </row>
    <row r="35" spans="1:8">
      <c r="A35" t="str">
        <f t="shared" si="0"/>
        <v>Oakland_HAD85_2039</v>
      </c>
      <c r="B35" s="1" t="s">
        <v>4</v>
      </c>
      <c r="D35" t="s">
        <v>16</v>
      </c>
      <c r="E35">
        <v>2039</v>
      </c>
      <c r="F35" s="6">
        <v>33.1804241854</v>
      </c>
      <c r="G35" s="6">
        <v>35.196680393199998</v>
      </c>
      <c r="H35" s="6">
        <v>34.395710750299997</v>
      </c>
    </row>
    <row r="36" spans="1:8">
      <c r="A36" t="str">
        <f t="shared" si="0"/>
        <v>Livingston_HAD85_2039</v>
      </c>
      <c r="B36" s="1" t="s">
        <v>5</v>
      </c>
      <c r="D36" t="s">
        <v>16</v>
      </c>
      <c r="E36">
        <v>2039</v>
      </c>
      <c r="F36" s="6">
        <v>33.225370701800003</v>
      </c>
      <c r="G36" s="6">
        <v>35.187756086900002</v>
      </c>
      <c r="H36" s="6">
        <v>34.116752018200003</v>
      </c>
    </row>
    <row r="37" spans="1:8">
      <c r="A37" t="str">
        <f t="shared" si="0"/>
        <v>Washtenaw_HAD85_2039</v>
      </c>
      <c r="B37" s="1" t="s">
        <v>6</v>
      </c>
      <c r="D37" t="s">
        <v>16</v>
      </c>
      <c r="E37">
        <v>2039</v>
      </c>
      <c r="F37" s="6">
        <v>34.630480651399999</v>
      </c>
      <c r="G37" s="6">
        <v>38.185685056600001</v>
      </c>
      <c r="H37" s="6">
        <v>36.085219180400003</v>
      </c>
    </row>
    <row r="38" spans="1:8">
      <c r="A38" t="str">
        <f t="shared" si="0"/>
        <v>Monroe_HAD85_2069</v>
      </c>
      <c r="B38" s="1" t="s">
        <v>0</v>
      </c>
      <c r="D38" t="s">
        <v>16</v>
      </c>
      <c r="E38">
        <v>2069</v>
      </c>
      <c r="F38" s="6">
        <v>31.6302812825</v>
      </c>
      <c r="G38" s="6">
        <v>33.2060046032</v>
      </c>
      <c r="H38" s="6">
        <v>32.565390981900002</v>
      </c>
    </row>
    <row r="39" spans="1:8">
      <c r="A39" t="str">
        <f t="shared" si="0"/>
        <v>Macomb_HAD85_2069</v>
      </c>
      <c r="B39" s="1" t="s">
        <v>1</v>
      </c>
      <c r="D39" t="s">
        <v>16</v>
      </c>
      <c r="E39">
        <v>2069</v>
      </c>
      <c r="F39" s="6">
        <v>31.5061643003</v>
      </c>
      <c r="G39" s="6">
        <v>33.015536224599998</v>
      </c>
      <c r="H39" s="6">
        <v>32.216540655700001</v>
      </c>
    </row>
    <row r="40" spans="1:8">
      <c r="A40" t="str">
        <f t="shared" si="0"/>
        <v>St. Clair_HAD85_2069</v>
      </c>
      <c r="B40" s="1" t="s">
        <v>2</v>
      </c>
      <c r="D40" t="s">
        <v>16</v>
      </c>
      <c r="E40">
        <v>2069</v>
      </c>
      <c r="F40" s="6">
        <v>30.5526282049</v>
      </c>
      <c r="G40" s="6">
        <v>32.200717142999999</v>
      </c>
      <c r="H40" s="6">
        <v>31.613792821899999</v>
      </c>
    </row>
    <row r="41" spans="1:8">
      <c r="A41" t="str">
        <f t="shared" si="0"/>
        <v>Wayne_HAD85_2069</v>
      </c>
      <c r="B41" s="1" t="s">
        <v>3</v>
      </c>
      <c r="D41" t="s">
        <v>16</v>
      </c>
      <c r="E41">
        <v>2069</v>
      </c>
      <c r="F41" s="6">
        <v>31.5535590026</v>
      </c>
      <c r="G41" s="6">
        <v>32.995852819500001</v>
      </c>
      <c r="H41" s="6">
        <v>32.228100273099997</v>
      </c>
    </row>
    <row r="42" spans="1:8">
      <c r="A42" t="str">
        <f t="shared" si="0"/>
        <v>Oakland_HAD85_2069</v>
      </c>
      <c r="B42" s="1" t="s">
        <v>4</v>
      </c>
      <c r="D42" t="s">
        <v>16</v>
      </c>
      <c r="E42">
        <v>2069</v>
      </c>
      <c r="F42" s="6">
        <v>30.334787979200001</v>
      </c>
      <c r="G42" s="6">
        <v>32.240415709300002</v>
      </c>
      <c r="H42" s="6">
        <v>31.139697654599999</v>
      </c>
    </row>
    <row r="43" spans="1:8">
      <c r="A43" t="str">
        <f t="shared" si="0"/>
        <v>Livingston_HAD85_2069</v>
      </c>
      <c r="B43" s="1" t="s">
        <v>5</v>
      </c>
      <c r="D43" t="s">
        <v>16</v>
      </c>
      <c r="E43">
        <v>2069</v>
      </c>
      <c r="F43" s="6">
        <v>30.2069421307</v>
      </c>
      <c r="G43" s="6">
        <v>32.304212711700004</v>
      </c>
      <c r="H43" s="6">
        <v>31.107086454600001</v>
      </c>
    </row>
    <row r="44" spans="1:8">
      <c r="A44" t="str">
        <f t="shared" si="0"/>
        <v>Washtenaw_HAD85_2069</v>
      </c>
      <c r="B44" s="1" t="s">
        <v>6</v>
      </c>
      <c r="D44" t="s">
        <v>16</v>
      </c>
      <c r="E44">
        <v>2069</v>
      </c>
      <c r="F44" s="6">
        <v>31.2462671999</v>
      </c>
      <c r="G44" s="6">
        <v>35.254439743500001</v>
      </c>
      <c r="H44" s="6">
        <v>32.842978488100002</v>
      </c>
    </row>
    <row r="45" spans="1:8">
      <c r="A45" t="str">
        <f t="shared" si="0"/>
        <v>Monroe_HAD85_2099</v>
      </c>
      <c r="B45" s="1" t="s">
        <v>0</v>
      </c>
      <c r="D45" t="s">
        <v>16</v>
      </c>
      <c r="E45">
        <v>2099</v>
      </c>
      <c r="F45" s="6">
        <v>36.334440025500001</v>
      </c>
      <c r="G45" s="6">
        <v>37.962771450200002</v>
      </c>
      <c r="H45" s="6">
        <v>37.262033650299998</v>
      </c>
    </row>
    <row r="46" spans="1:8">
      <c r="A46" t="str">
        <f t="shared" si="0"/>
        <v>Macomb_HAD85_2099</v>
      </c>
      <c r="B46" s="1" t="s">
        <v>1</v>
      </c>
      <c r="D46" t="s">
        <v>16</v>
      </c>
      <c r="E46">
        <v>2099</v>
      </c>
      <c r="F46" s="6">
        <v>36.176687628300002</v>
      </c>
      <c r="G46" s="6">
        <v>37.979266343200003</v>
      </c>
      <c r="H46" s="6">
        <v>36.910320902999999</v>
      </c>
    </row>
    <row r="47" spans="1:8">
      <c r="A47" t="str">
        <f t="shared" si="0"/>
        <v>St. Clair_HAD85_2099</v>
      </c>
      <c r="B47" s="1" t="s">
        <v>2</v>
      </c>
      <c r="D47" t="s">
        <v>16</v>
      </c>
      <c r="E47">
        <v>2099</v>
      </c>
      <c r="F47" s="6">
        <v>35.234187970999997</v>
      </c>
      <c r="G47" s="6">
        <v>37.135062255599998</v>
      </c>
      <c r="H47" s="6">
        <v>36.2533369951</v>
      </c>
    </row>
    <row r="48" spans="1:8">
      <c r="A48" t="str">
        <f t="shared" si="0"/>
        <v>Wayne_HAD85_2099</v>
      </c>
      <c r="B48" s="1" t="s">
        <v>3</v>
      </c>
      <c r="D48" t="s">
        <v>16</v>
      </c>
      <c r="E48">
        <v>2099</v>
      </c>
      <c r="F48" s="6">
        <v>36.4464090906</v>
      </c>
      <c r="G48" s="6">
        <v>37.823919317600001</v>
      </c>
      <c r="H48" s="6">
        <v>37.012361050700001</v>
      </c>
    </row>
    <row r="49" spans="1:8">
      <c r="A49" t="str">
        <f t="shared" si="0"/>
        <v>Oakland_HAD85_2099</v>
      </c>
      <c r="B49" s="1" t="s">
        <v>4</v>
      </c>
      <c r="D49" t="s">
        <v>16</v>
      </c>
      <c r="E49">
        <v>2099</v>
      </c>
      <c r="F49" s="6">
        <v>34.477037538600001</v>
      </c>
      <c r="G49" s="6">
        <v>36.653083365299999</v>
      </c>
      <c r="H49" s="6">
        <v>35.6485989651</v>
      </c>
    </row>
    <row r="50" spans="1:8">
      <c r="A50" t="str">
        <f t="shared" si="0"/>
        <v>Livingston_HAD85_2099</v>
      </c>
      <c r="B50" s="1" t="s">
        <v>5</v>
      </c>
      <c r="D50" t="s">
        <v>16</v>
      </c>
      <c r="E50">
        <v>2099</v>
      </c>
      <c r="F50" s="6">
        <v>34.255596477799998</v>
      </c>
      <c r="G50" s="6">
        <v>36.7695842519</v>
      </c>
      <c r="H50" s="6">
        <v>35.326759915499998</v>
      </c>
    </row>
    <row r="51" spans="1:8">
      <c r="A51" t="str">
        <f t="shared" si="0"/>
        <v>Washtenaw_HAD85_2099</v>
      </c>
      <c r="B51" s="1" t="s">
        <v>6</v>
      </c>
      <c r="D51" t="s">
        <v>16</v>
      </c>
      <c r="E51">
        <v>2099</v>
      </c>
      <c r="F51" s="6">
        <v>35.272544668099997</v>
      </c>
      <c r="G51" s="6">
        <v>39.904856714399997</v>
      </c>
      <c r="H51" s="6">
        <v>37.213251117699997</v>
      </c>
    </row>
    <row r="52" spans="1:8">
      <c r="A52" t="str">
        <f t="shared" si="0"/>
        <v>Monroe_IPSL45_2039</v>
      </c>
      <c r="B52" s="1" t="s">
        <v>0</v>
      </c>
      <c r="D52" t="s">
        <v>17</v>
      </c>
      <c r="E52">
        <v>2039</v>
      </c>
      <c r="F52" s="6">
        <v>35.250565487999999</v>
      </c>
      <c r="G52" s="6">
        <v>36.8150776158</v>
      </c>
      <c r="H52" s="6">
        <v>36.100420183300002</v>
      </c>
    </row>
    <row r="53" spans="1:8">
      <c r="A53" t="str">
        <f t="shared" si="0"/>
        <v>Macomb_IPSL45_2039</v>
      </c>
      <c r="B53" s="1" t="s">
        <v>1</v>
      </c>
      <c r="D53" t="s">
        <v>17</v>
      </c>
      <c r="E53">
        <v>2039</v>
      </c>
      <c r="F53" s="6">
        <v>33.2357014396</v>
      </c>
      <c r="G53" s="6">
        <v>35.879175561300002</v>
      </c>
      <c r="H53" s="6">
        <v>34.4539931021</v>
      </c>
    </row>
    <row r="54" spans="1:8">
      <c r="A54" t="str">
        <f t="shared" si="0"/>
        <v>St. Clair_IPSL45_2039</v>
      </c>
      <c r="B54" s="1" t="s">
        <v>2</v>
      </c>
      <c r="D54" t="s">
        <v>17</v>
      </c>
      <c r="E54">
        <v>2039</v>
      </c>
      <c r="F54" s="6">
        <v>31.896083476200001</v>
      </c>
      <c r="G54" s="6">
        <v>34.883476154699999</v>
      </c>
      <c r="H54" s="6">
        <v>33.412183923100002</v>
      </c>
    </row>
    <row r="55" spans="1:8">
      <c r="A55" t="str">
        <f t="shared" si="0"/>
        <v>Wayne_IPSL45_2039</v>
      </c>
      <c r="B55" s="1" t="s">
        <v>3</v>
      </c>
      <c r="D55" t="s">
        <v>17</v>
      </c>
      <c r="E55">
        <v>2039</v>
      </c>
      <c r="F55" s="6">
        <v>34.3913480382</v>
      </c>
      <c r="G55" s="6">
        <v>36.570196375000002</v>
      </c>
      <c r="H55" s="6">
        <v>35.2272549431</v>
      </c>
    </row>
    <row r="56" spans="1:8">
      <c r="A56" t="str">
        <f t="shared" si="0"/>
        <v>Oakland_IPSL45_2039</v>
      </c>
      <c r="B56" s="1" t="s">
        <v>4</v>
      </c>
      <c r="D56" t="s">
        <v>17</v>
      </c>
      <c r="E56">
        <v>2039</v>
      </c>
      <c r="F56" s="6">
        <v>32.280097643700003</v>
      </c>
      <c r="G56" s="6">
        <v>34.739997879699999</v>
      </c>
      <c r="H56" s="6">
        <v>33.321580610600002</v>
      </c>
    </row>
    <row r="57" spans="1:8">
      <c r="A57" t="str">
        <f t="shared" si="0"/>
        <v>Livingston_IPSL45_2039</v>
      </c>
      <c r="B57" s="1" t="s">
        <v>5</v>
      </c>
      <c r="D57" t="s">
        <v>17</v>
      </c>
      <c r="E57">
        <v>2039</v>
      </c>
      <c r="F57" s="6">
        <v>32.266006568800002</v>
      </c>
      <c r="G57" s="6">
        <v>34.628185384699997</v>
      </c>
      <c r="H57" s="6">
        <v>33.197574870099999</v>
      </c>
    </row>
    <row r="58" spans="1:8">
      <c r="A58" t="str">
        <f t="shared" si="0"/>
        <v>Washtenaw_IPSL45_2039</v>
      </c>
      <c r="B58" s="1" t="s">
        <v>6</v>
      </c>
      <c r="D58" t="s">
        <v>17</v>
      </c>
      <c r="E58">
        <v>2039</v>
      </c>
      <c r="F58" s="6">
        <v>33.956705327999998</v>
      </c>
      <c r="G58" s="6">
        <v>38.0431677272</v>
      </c>
      <c r="H58" s="6">
        <v>35.718339007700003</v>
      </c>
    </row>
    <row r="59" spans="1:8">
      <c r="A59" t="str">
        <f t="shared" si="0"/>
        <v>Monroe_IPSL45_2069</v>
      </c>
      <c r="B59" s="1" t="s">
        <v>0</v>
      </c>
      <c r="D59" t="s">
        <v>17</v>
      </c>
      <c r="E59">
        <v>2069</v>
      </c>
      <c r="F59" s="6">
        <v>33.559717809699997</v>
      </c>
      <c r="G59" s="6">
        <v>34.685475544200003</v>
      </c>
      <c r="H59" s="6">
        <v>34.231976379199999</v>
      </c>
    </row>
    <row r="60" spans="1:8">
      <c r="A60" t="str">
        <f t="shared" si="0"/>
        <v>Macomb_IPSL45_2069</v>
      </c>
      <c r="B60" s="1" t="s">
        <v>1</v>
      </c>
      <c r="D60" t="s">
        <v>17</v>
      </c>
      <c r="E60">
        <v>2069</v>
      </c>
      <c r="F60" s="6">
        <v>30.804730084300001</v>
      </c>
      <c r="G60" s="6">
        <v>33.909873996499996</v>
      </c>
      <c r="H60" s="6">
        <v>31.9991995693</v>
      </c>
    </row>
    <row r="61" spans="1:8">
      <c r="A61" t="str">
        <f t="shared" si="0"/>
        <v>St. Clair_IPSL45_2069</v>
      </c>
      <c r="B61" s="1" t="s">
        <v>2</v>
      </c>
      <c r="D61" t="s">
        <v>17</v>
      </c>
      <c r="E61">
        <v>2069</v>
      </c>
      <c r="F61" s="6">
        <v>29.304109041299998</v>
      </c>
      <c r="G61" s="6">
        <v>32.6840623533</v>
      </c>
      <c r="H61" s="6">
        <v>30.954693019400001</v>
      </c>
    </row>
    <row r="62" spans="1:8">
      <c r="A62" t="str">
        <f t="shared" si="0"/>
        <v>Wayne_IPSL45_2069</v>
      </c>
      <c r="B62" s="1" t="s">
        <v>3</v>
      </c>
      <c r="D62" t="s">
        <v>17</v>
      </c>
      <c r="E62">
        <v>2069</v>
      </c>
      <c r="F62" s="6">
        <v>32.565108491099998</v>
      </c>
      <c r="G62" s="6">
        <v>34.301806961700002</v>
      </c>
      <c r="H62" s="6">
        <v>33.288293736999996</v>
      </c>
    </row>
    <row r="63" spans="1:8">
      <c r="A63" t="str">
        <f t="shared" si="0"/>
        <v>Oakland_IPSL45_2069</v>
      </c>
      <c r="B63" s="1" t="s">
        <v>4</v>
      </c>
      <c r="D63" t="s">
        <v>17</v>
      </c>
      <c r="E63">
        <v>2069</v>
      </c>
      <c r="F63" s="6">
        <v>29.705156907100001</v>
      </c>
      <c r="G63" s="6">
        <v>32.545185649899999</v>
      </c>
      <c r="H63" s="6">
        <v>31.0225895562</v>
      </c>
    </row>
    <row r="64" spans="1:8">
      <c r="A64" t="str">
        <f t="shared" si="0"/>
        <v>Livingston_IPSL45_2069</v>
      </c>
      <c r="B64" s="1" t="s">
        <v>5</v>
      </c>
      <c r="D64" t="s">
        <v>17</v>
      </c>
      <c r="E64">
        <v>2069</v>
      </c>
      <c r="F64" s="6">
        <v>29.7354740842</v>
      </c>
      <c r="G64" s="6">
        <v>32.361109538800001</v>
      </c>
      <c r="H64" s="6">
        <v>30.7232468146</v>
      </c>
    </row>
    <row r="65" spans="1:8">
      <c r="A65" t="str">
        <f t="shared" si="0"/>
        <v>Washtenaw_IPSL45_2069</v>
      </c>
      <c r="B65" s="1" t="s">
        <v>6</v>
      </c>
      <c r="D65" t="s">
        <v>17</v>
      </c>
      <c r="E65">
        <v>2069</v>
      </c>
      <c r="F65" s="6">
        <v>31.4855137377</v>
      </c>
      <c r="G65" s="6">
        <v>35.3465909329</v>
      </c>
      <c r="H65" s="6">
        <v>33.273674319199998</v>
      </c>
    </row>
    <row r="66" spans="1:8">
      <c r="A66" t="str">
        <f t="shared" si="0"/>
        <v>Monroe_IPSL45_2099</v>
      </c>
      <c r="B66" s="1" t="s">
        <v>0</v>
      </c>
      <c r="D66" t="s">
        <v>17</v>
      </c>
      <c r="E66">
        <v>2099</v>
      </c>
      <c r="F66" s="6">
        <v>35.6761054559</v>
      </c>
      <c r="G66" s="6">
        <v>37.146081845200001</v>
      </c>
      <c r="H66" s="6">
        <v>36.575452020900002</v>
      </c>
    </row>
    <row r="67" spans="1:8">
      <c r="A67" t="str">
        <f t="shared" si="0"/>
        <v>Macomb_IPSL45_2099</v>
      </c>
      <c r="B67" s="1" t="s">
        <v>1</v>
      </c>
      <c r="D67" t="s">
        <v>17</v>
      </c>
      <c r="E67">
        <v>2099</v>
      </c>
      <c r="F67" s="6">
        <v>34.259916818699999</v>
      </c>
      <c r="G67" s="6">
        <v>36.5356065673</v>
      </c>
      <c r="H67" s="6">
        <v>35.169455779499998</v>
      </c>
    </row>
    <row r="68" spans="1:8">
      <c r="A68" t="str">
        <f t="shared" ref="A68:A105" si="2">_xlfn.CONCAT(B68,"_",D68,"_",E68)</f>
        <v>St. Clair_IPSL45_2099</v>
      </c>
      <c r="B68" s="1" t="s">
        <v>2</v>
      </c>
      <c r="D68" t="s">
        <v>17</v>
      </c>
      <c r="E68">
        <v>2099</v>
      </c>
      <c r="F68" s="6">
        <v>32.937808763600003</v>
      </c>
      <c r="G68" s="6">
        <v>35.507047873499999</v>
      </c>
      <c r="H68" s="6">
        <v>34.390327042899997</v>
      </c>
    </row>
    <row r="69" spans="1:8">
      <c r="A69" t="str">
        <f t="shared" si="2"/>
        <v>Wayne_IPSL45_2099</v>
      </c>
      <c r="B69" s="1" t="s">
        <v>3</v>
      </c>
      <c r="D69" t="s">
        <v>17</v>
      </c>
      <c r="E69">
        <v>2099</v>
      </c>
      <c r="F69" s="6">
        <v>35.061903027900001</v>
      </c>
      <c r="G69" s="6">
        <v>36.931167065499999</v>
      </c>
      <c r="H69" s="6">
        <v>35.726128289800002</v>
      </c>
    </row>
    <row r="70" spans="1:8">
      <c r="A70" t="str">
        <f t="shared" si="2"/>
        <v>Oakland_IPSL45_2099</v>
      </c>
      <c r="B70" s="1" t="s">
        <v>4</v>
      </c>
      <c r="D70" t="s">
        <v>17</v>
      </c>
      <c r="E70">
        <v>2099</v>
      </c>
      <c r="F70" s="6">
        <v>32.771747054199999</v>
      </c>
      <c r="G70" s="6">
        <v>35.287843041899997</v>
      </c>
      <c r="H70" s="6">
        <v>34.002779797599999</v>
      </c>
    </row>
    <row r="71" spans="1:8">
      <c r="A71" t="str">
        <f t="shared" si="2"/>
        <v>Livingston_IPSL45_2099</v>
      </c>
      <c r="B71" s="1" t="s">
        <v>5</v>
      </c>
      <c r="D71" t="s">
        <v>17</v>
      </c>
      <c r="E71">
        <v>2099</v>
      </c>
      <c r="F71" s="6">
        <v>32.769411358900001</v>
      </c>
      <c r="G71" s="6">
        <v>35.168193988699997</v>
      </c>
      <c r="H71" s="6">
        <v>33.819152534099999</v>
      </c>
    </row>
    <row r="72" spans="1:8">
      <c r="A72" t="str">
        <f t="shared" si="2"/>
        <v>Washtenaw_IPSL45_2099</v>
      </c>
      <c r="B72" s="1" t="s">
        <v>6</v>
      </c>
      <c r="D72" t="s">
        <v>17</v>
      </c>
      <c r="E72">
        <v>2099</v>
      </c>
      <c r="F72" s="6">
        <v>34.521712022700001</v>
      </c>
      <c r="G72" s="6">
        <v>38.279950060899999</v>
      </c>
      <c r="H72" s="6">
        <v>36.099958216499999</v>
      </c>
    </row>
    <row r="73" spans="1:8">
      <c r="A73" t="str">
        <f t="shared" si="2"/>
        <v>Monroe_IPSL85_2039</v>
      </c>
      <c r="B73" s="1" t="s">
        <v>0</v>
      </c>
      <c r="D73" t="s">
        <v>18</v>
      </c>
      <c r="E73">
        <v>2039</v>
      </c>
      <c r="F73" s="6">
        <v>33.664794080699998</v>
      </c>
      <c r="G73" s="6">
        <v>35.029959142599999</v>
      </c>
      <c r="H73" s="6">
        <v>34.4360905407</v>
      </c>
    </row>
    <row r="74" spans="1:8">
      <c r="A74" t="str">
        <f t="shared" si="2"/>
        <v>Macomb_IPSL85_2039</v>
      </c>
      <c r="B74" s="1" t="s">
        <v>1</v>
      </c>
      <c r="D74" t="s">
        <v>18</v>
      </c>
      <c r="E74">
        <v>2039</v>
      </c>
      <c r="F74" s="6">
        <v>32.658709549800001</v>
      </c>
      <c r="G74" s="6">
        <v>34.713946789600001</v>
      </c>
      <c r="H74" s="6">
        <v>33.534815792300002</v>
      </c>
    </row>
    <row r="75" spans="1:8">
      <c r="A75" t="str">
        <f t="shared" si="2"/>
        <v>St. Clair_IPSL85_2039</v>
      </c>
      <c r="B75" s="1" t="s">
        <v>2</v>
      </c>
      <c r="D75" t="s">
        <v>18</v>
      </c>
      <c r="E75">
        <v>2039</v>
      </c>
      <c r="F75" s="6">
        <v>31.141868580299999</v>
      </c>
      <c r="G75" s="6">
        <v>33.671736973800002</v>
      </c>
      <c r="H75" s="6">
        <v>32.573361510700003</v>
      </c>
    </row>
    <row r="76" spans="1:8">
      <c r="A76" t="str">
        <f t="shared" si="2"/>
        <v>Wayne_IPSL85_2039</v>
      </c>
      <c r="B76" s="1" t="s">
        <v>3</v>
      </c>
      <c r="D76" t="s">
        <v>18</v>
      </c>
      <c r="E76">
        <v>2039</v>
      </c>
      <c r="F76" s="6">
        <v>33.548896188699999</v>
      </c>
      <c r="G76" s="6">
        <v>34.927394067100003</v>
      </c>
      <c r="H76" s="6">
        <v>34.161807811400003</v>
      </c>
    </row>
    <row r="77" spans="1:8">
      <c r="A77" t="str">
        <f t="shared" si="2"/>
        <v>Oakland_IPSL85_2039</v>
      </c>
      <c r="B77" s="1" t="s">
        <v>4</v>
      </c>
      <c r="D77" t="s">
        <v>18</v>
      </c>
      <c r="E77">
        <v>2039</v>
      </c>
      <c r="F77" s="6">
        <v>31.437350261399999</v>
      </c>
      <c r="G77" s="6">
        <v>33.809600567399997</v>
      </c>
      <c r="H77" s="6">
        <v>32.587521218900001</v>
      </c>
    </row>
    <row r="78" spans="1:8">
      <c r="A78" t="str">
        <f t="shared" si="2"/>
        <v>Livingston_IPSL85_2039</v>
      </c>
      <c r="B78" s="1" t="s">
        <v>5</v>
      </c>
      <c r="D78" t="s">
        <v>18</v>
      </c>
      <c r="E78">
        <v>2039</v>
      </c>
      <c r="F78" s="6">
        <v>31.459428155000001</v>
      </c>
      <c r="G78" s="6">
        <v>33.557181502699997</v>
      </c>
      <c r="H78" s="6">
        <v>32.262243607599999</v>
      </c>
    </row>
    <row r="79" spans="1:8">
      <c r="A79" t="str">
        <f t="shared" si="2"/>
        <v>Washtenaw_IPSL85_2039</v>
      </c>
      <c r="B79" s="1" t="s">
        <v>6</v>
      </c>
      <c r="D79" t="s">
        <v>18</v>
      </c>
      <c r="E79">
        <v>2039</v>
      </c>
      <c r="F79" s="6">
        <v>32.812824585199998</v>
      </c>
      <c r="G79" s="6">
        <v>36.706301375999999</v>
      </c>
      <c r="H79" s="6">
        <v>34.290681135299998</v>
      </c>
    </row>
    <row r="80" spans="1:8">
      <c r="A80" t="str">
        <f t="shared" si="2"/>
        <v>Monroe_IPSL85_2069</v>
      </c>
      <c r="B80" s="1" t="s">
        <v>0</v>
      </c>
      <c r="D80" t="s">
        <v>18</v>
      </c>
      <c r="E80">
        <v>2069</v>
      </c>
      <c r="F80" s="6">
        <v>32.896446017099997</v>
      </c>
      <c r="G80" s="6">
        <v>34.146143113199997</v>
      </c>
      <c r="H80" s="6">
        <v>33.593662694000002</v>
      </c>
    </row>
    <row r="81" spans="1:8">
      <c r="A81" t="str">
        <f t="shared" si="2"/>
        <v>Macomb_IPSL85_2069</v>
      </c>
      <c r="B81" s="1" t="s">
        <v>1</v>
      </c>
      <c r="D81" t="s">
        <v>18</v>
      </c>
      <c r="E81">
        <v>2069</v>
      </c>
      <c r="F81" s="6">
        <v>31.741859243299999</v>
      </c>
      <c r="G81" s="6">
        <v>33.820620468900003</v>
      </c>
      <c r="H81" s="6">
        <v>32.6536228923</v>
      </c>
    </row>
    <row r="82" spans="1:8">
      <c r="A82" t="str">
        <f t="shared" si="2"/>
        <v>St. Clair_IPSL85_2069</v>
      </c>
      <c r="B82" s="1" t="s">
        <v>2</v>
      </c>
      <c r="D82" t="s">
        <v>18</v>
      </c>
      <c r="E82">
        <v>2069</v>
      </c>
      <c r="F82" s="6">
        <v>30.372574372399999</v>
      </c>
      <c r="G82" s="6">
        <v>33.069337801000003</v>
      </c>
      <c r="H82" s="6">
        <v>31.972063718699999</v>
      </c>
    </row>
    <row r="83" spans="1:8">
      <c r="A83" t="str">
        <f t="shared" si="2"/>
        <v>Wayne_IPSL85_2069</v>
      </c>
      <c r="B83" s="1" t="s">
        <v>3</v>
      </c>
      <c r="D83" t="s">
        <v>18</v>
      </c>
      <c r="E83">
        <v>2069</v>
      </c>
      <c r="F83" s="6">
        <v>32.352470750599998</v>
      </c>
      <c r="G83" s="6">
        <v>34.010010780499996</v>
      </c>
      <c r="H83" s="6">
        <v>33.047684567799998</v>
      </c>
    </row>
    <row r="84" spans="1:8">
      <c r="A84" t="str">
        <f t="shared" si="2"/>
        <v>Oakland_IPSL85_2069</v>
      </c>
      <c r="B84" s="1" t="s">
        <v>4</v>
      </c>
      <c r="D84" t="s">
        <v>18</v>
      </c>
      <c r="E84">
        <v>2069</v>
      </c>
      <c r="F84" s="6">
        <v>30.3849194308</v>
      </c>
      <c r="G84" s="6">
        <v>32.6490315072</v>
      </c>
      <c r="H84" s="6">
        <v>31.4971605235</v>
      </c>
    </row>
    <row r="85" spans="1:8">
      <c r="A85" t="str">
        <f t="shared" si="2"/>
        <v>Livingston_IPSL85_2069</v>
      </c>
      <c r="B85" s="1" t="s">
        <v>5</v>
      </c>
      <c r="D85" t="s">
        <v>18</v>
      </c>
      <c r="E85">
        <v>2069</v>
      </c>
      <c r="F85" s="6">
        <v>30.417364850999999</v>
      </c>
      <c r="G85" s="6">
        <v>32.550778543299998</v>
      </c>
      <c r="H85" s="6">
        <v>31.278082465099999</v>
      </c>
    </row>
    <row r="86" spans="1:8">
      <c r="A86" t="str">
        <f t="shared" si="2"/>
        <v>Washtenaw_IPSL85_2069</v>
      </c>
      <c r="B86" s="1" t="s">
        <v>6</v>
      </c>
      <c r="D86" t="s">
        <v>18</v>
      </c>
      <c r="E86">
        <v>2069</v>
      </c>
      <c r="F86" s="6">
        <v>31.699150674799998</v>
      </c>
      <c r="G86" s="6">
        <v>35.602638779999999</v>
      </c>
      <c r="H86" s="6">
        <v>33.321006347000001</v>
      </c>
    </row>
    <row r="87" spans="1:8">
      <c r="A87" t="str">
        <f t="shared" si="2"/>
        <v>Monroe_IPSL85_2099</v>
      </c>
      <c r="B87" s="1" t="s">
        <v>0</v>
      </c>
      <c r="D87" t="s">
        <v>18</v>
      </c>
      <c r="E87">
        <v>2099</v>
      </c>
      <c r="F87" s="6">
        <v>32.147709733699998</v>
      </c>
      <c r="G87" s="6">
        <v>33.475011428800002</v>
      </c>
      <c r="H87" s="6">
        <v>32.816764746499999</v>
      </c>
    </row>
    <row r="88" spans="1:8">
      <c r="A88" t="str">
        <f t="shared" si="2"/>
        <v>Macomb_IPSL85_2099</v>
      </c>
      <c r="B88" s="1" t="s">
        <v>1</v>
      </c>
      <c r="D88" t="s">
        <v>18</v>
      </c>
      <c r="E88">
        <v>2099</v>
      </c>
      <c r="F88" s="6">
        <v>31.050388209800001</v>
      </c>
      <c r="G88" s="6">
        <v>33.1911054204</v>
      </c>
      <c r="H88" s="6">
        <v>31.959347021599999</v>
      </c>
    </row>
    <row r="89" spans="1:8">
      <c r="A89" t="str">
        <f t="shared" si="2"/>
        <v>St. Clair_IPSL85_2099</v>
      </c>
      <c r="B89" s="1" t="s">
        <v>2</v>
      </c>
      <c r="D89" t="s">
        <v>18</v>
      </c>
      <c r="E89">
        <v>2099</v>
      </c>
      <c r="F89" s="6">
        <v>30.121001512900001</v>
      </c>
      <c r="G89" s="6">
        <v>32.529800762299999</v>
      </c>
      <c r="H89" s="6">
        <v>31.577634339100001</v>
      </c>
    </row>
    <row r="90" spans="1:8">
      <c r="A90" t="str">
        <f t="shared" si="2"/>
        <v>Wayne_IPSL85_2099</v>
      </c>
      <c r="B90" s="1" t="s">
        <v>3</v>
      </c>
      <c r="D90" t="s">
        <v>18</v>
      </c>
      <c r="E90">
        <v>2099</v>
      </c>
      <c r="F90" s="6">
        <v>31.887037081599999</v>
      </c>
      <c r="G90" s="6">
        <v>33.277123572400001</v>
      </c>
      <c r="H90" s="6">
        <v>32.401365056300001</v>
      </c>
    </row>
    <row r="91" spans="1:8">
      <c r="A91" t="str">
        <f t="shared" si="2"/>
        <v>Oakland_IPSL85_2099</v>
      </c>
      <c r="B91" s="1" t="s">
        <v>4</v>
      </c>
      <c r="D91" t="s">
        <v>18</v>
      </c>
      <c r="E91">
        <v>2099</v>
      </c>
      <c r="F91" s="6">
        <v>29.292110142599999</v>
      </c>
      <c r="G91" s="6">
        <v>32.043163302300002</v>
      </c>
      <c r="H91" s="6">
        <v>30.876128747900001</v>
      </c>
    </row>
    <row r="92" spans="1:8">
      <c r="A92" t="str">
        <f t="shared" si="2"/>
        <v>Livingston_IPSL85_2099</v>
      </c>
      <c r="B92" s="1" t="s">
        <v>5</v>
      </c>
      <c r="D92" t="s">
        <v>18</v>
      </c>
      <c r="E92">
        <v>2099</v>
      </c>
      <c r="F92" s="6">
        <v>29.2801417469</v>
      </c>
      <c r="G92" s="6">
        <v>31.667027187599999</v>
      </c>
      <c r="H92" s="6">
        <v>30.1630754018</v>
      </c>
    </row>
    <row r="93" spans="1:8">
      <c r="A93" t="str">
        <f t="shared" si="2"/>
        <v>Washtenaw_IPSL85_2099</v>
      </c>
      <c r="B93" s="1" t="s">
        <v>6</v>
      </c>
      <c r="D93" t="s">
        <v>18</v>
      </c>
      <c r="E93">
        <v>2099</v>
      </c>
      <c r="F93" s="6">
        <v>30.423216156700001</v>
      </c>
      <c r="G93" s="6">
        <v>34.437312185000003</v>
      </c>
      <c r="H93" s="6">
        <v>32.357134845200001</v>
      </c>
    </row>
    <row r="94" spans="1:8">
      <c r="A94" t="str">
        <f t="shared" si="2"/>
        <v>SEMCOG_HAD45_2039</v>
      </c>
      <c r="B94" s="1" t="s">
        <v>70</v>
      </c>
      <c r="D94" t="s">
        <v>15</v>
      </c>
      <c r="E94">
        <v>2039</v>
      </c>
      <c r="F94" s="6">
        <f t="shared" ref="F94:F105" si="3">AVERAGEIFS($F$2:$F$93,$D$2:$D$93,D94,$E$2:$E$93,E94)</f>
        <v>31.646196740157144</v>
      </c>
      <c r="G94" s="6">
        <f t="shared" ref="G94:G105" si="4">AVERAGEIFS($G$2:$G$93,$D$2:$D$93,D94,$E$2:$E$93,E94)</f>
        <v>33.591716289828575</v>
      </c>
      <c r="H94" s="6">
        <f t="shared" ref="H94:H105" si="5">AVERAGEIFS($H$2:$H$93,$D$2:$D$93,D94,$E$2:$E$93,E94)</f>
        <v>32.586723748242854</v>
      </c>
    </row>
    <row r="95" spans="1:8">
      <c r="A95" t="str">
        <f t="shared" si="2"/>
        <v>SEMCOG_HAD45_2069</v>
      </c>
      <c r="B95" s="1" t="s">
        <v>70</v>
      </c>
      <c r="D95" t="s">
        <v>15</v>
      </c>
      <c r="E95">
        <v>2069</v>
      </c>
      <c r="F95" s="6">
        <f t="shared" si="3"/>
        <v>33.893199191971433</v>
      </c>
      <c r="G95" s="6">
        <f t="shared" si="4"/>
        <v>35.966317655400005</v>
      </c>
      <c r="H95" s="6">
        <f t="shared" si="5"/>
        <v>34.900306378800003</v>
      </c>
    </row>
    <row r="96" spans="1:8">
      <c r="A96" t="str">
        <f t="shared" si="2"/>
        <v>SEMCOG_HAD45_2099</v>
      </c>
      <c r="B96" s="1" t="s">
        <v>70</v>
      </c>
      <c r="D96" t="s">
        <v>15</v>
      </c>
      <c r="E96">
        <v>2099</v>
      </c>
      <c r="F96" s="6">
        <f t="shared" si="3"/>
        <v>33.665065014471431</v>
      </c>
      <c r="G96" s="6">
        <f t="shared" si="4"/>
        <v>36.03244930788572</v>
      </c>
      <c r="H96" s="6">
        <f t="shared" si="5"/>
        <v>34.766661329928574</v>
      </c>
    </row>
    <row r="97" spans="1:8">
      <c r="A97" t="str">
        <f t="shared" si="2"/>
        <v>SEMCOG_HAD85_2039</v>
      </c>
      <c r="B97" s="1" t="s">
        <v>70</v>
      </c>
      <c r="D97" t="s">
        <v>16</v>
      </c>
      <c r="E97">
        <v>2039</v>
      </c>
      <c r="F97" s="6">
        <f t="shared" si="3"/>
        <v>34.184126937042855</v>
      </c>
      <c r="G97" s="6">
        <f t="shared" si="4"/>
        <v>36.219165019285718</v>
      </c>
      <c r="H97" s="6">
        <f t="shared" si="5"/>
        <v>35.164883276628572</v>
      </c>
    </row>
    <row r="98" spans="1:8">
      <c r="A98" t="str">
        <f t="shared" si="2"/>
        <v>SEMCOG_HAD85_2069</v>
      </c>
      <c r="B98" s="1" t="s">
        <v>70</v>
      </c>
      <c r="D98" t="s">
        <v>16</v>
      </c>
      <c r="E98">
        <v>2069</v>
      </c>
      <c r="F98" s="6">
        <f t="shared" si="3"/>
        <v>31.00437572858571</v>
      </c>
      <c r="G98" s="6">
        <f t="shared" si="4"/>
        <v>33.031025564971429</v>
      </c>
      <c r="H98" s="6">
        <f t="shared" si="5"/>
        <v>31.959083904271431</v>
      </c>
    </row>
    <row r="99" spans="1:8">
      <c r="A99" t="str">
        <f t="shared" si="2"/>
        <v>SEMCOG_HAD85_2099</v>
      </c>
      <c r="B99" s="1" t="s">
        <v>70</v>
      </c>
      <c r="D99" t="s">
        <v>16</v>
      </c>
      <c r="E99">
        <v>2099</v>
      </c>
      <c r="F99" s="6">
        <f t="shared" si="3"/>
        <v>35.456700485700004</v>
      </c>
      <c r="G99" s="6">
        <f t="shared" si="4"/>
        <v>37.74693481402857</v>
      </c>
      <c r="H99" s="6">
        <f t="shared" si="5"/>
        <v>36.518094656771424</v>
      </c>
    </row>
    <row r="100" spans="1:8">
      <c r="A100" t="str">
        <f t="shared" si="2"/>
        <v>SEMCOG_IPSL45_2039</v>
      </c>
      <c r="B100" s="1" t="s">
        <v>70</v>
      </c>
      <c r="D100" t="s">
        <v>17</v>
      </c>
      <c r="E100">
        <v>2039</v>
      </c>
      <c r="F100" s="6">
        <f t="shared" si="3"/>
        <v>33.325215426071431</v>
      </c>
      <c r="G100" s="6">
        <f t="shared" si="4"/>
        <v>35.937039528342858</v>
      </c>
      <c r="H100" s="6">
        <f t="shared" si="5"/>
        <v>34.490192377142854</v>
      </c>
    </row>
    <row r="101" spans="1:8">
      <c r="A101" t="str">
        <f t="shared" si="2"/>
        <v>SEMCOG_IPSL45_2069</v>
      </c>
      <c r="B101" s="1" t="s">
        <v>70</v>
      </c>
      <c r="D101" t="s">
        <v>17</v>
      </c>
      <c r="E101">
        <v>2069</v>
      </c>
      <c r="F101" s="6">
        <f t="shared" si="3"/>
        <v>31.022830022199997</v>
      </c>
      <c r="G101" s="6">
        <f t="shared" si="4"/>
        <v>33.690586425328569</v>
      </c>
      <c r="H101" s="6">
        <f t="shared" si="5"/>
        <v>32.213381913557143</v>
      </c>
    </row>
    <row r="102" spans="1:8">
      <c r="A102" t="str">
        <f t="shared" si="2"/>
        <v>SEMCOG_IPSL45_2099</v>
      </c>
      <c r="B102" s="1" t="s">
        <v>70</v>
      </c>
      <c r="D102" t="s">
        <v>17</v>
      </c>
      <c r="E102">
        <v>2099</v>
      </c>
      <c r="F102" s="6">
        <f t="shared" si="3"/>
        <v>33.999800643128573</v>
      </c>
      <c r="G102" s="6">
        <f t="shared" si="4"/>
        <v>36.407984348999996</v>
      </c>
      <c r="H102" s="6">
        <f t="shared" si="5"/>
        <v>35.111893383042855</v>
      </c>
    </row>
    <row r="103" spans="1:8">
      <c r="A103" t="str">
        <f t="shared" si="2"/>
        <v>SEMCOG_IPSL85_2039</v>
      </c>
      <c r="B103" s="1" t="s">
        <v>70</v>
      </c>
      <c r="D103" t="s">
        <v>18</v>
      </c>
      <c r="E103">
        <v>2039</v>
      </c>
      <c r="F103" s="6">
        <f t="shared" si="3"/>
        <v>32.389124485871427</v>
      </c>
      <c r="G103" s="6">
        <f t="shared" si="4"/>
        <v>34.630874345599999</v>
      </c>
      <c r="H103" s="6">
        <f t="shared" si="5"/>
        <v>33.406645945271428</v>
      </c>
    </row>
    <row r="104" spans="1:8">
      <c r="A104" t="str">
        <f t="shared" si="2"/>
        <v>SEMCOG_IPSL85_2069</v>
      </c>
      <c r="B104" s="1" t="s">
        <v>70</v>
      </c>
      <c r="D104" t="s">
        <v>18</v>
      </c>
      <c r="E104">
        <v>2069</v>
      </c>
      <c r="F104" s="6">
        <f t="shared" si="3"/>
        <v>31.409255048571428</v>
      </c>
      <c r="G104" s="6">
        <f t="shared" si="4"/>
        <v>33.692651570585717</v>
      </c>
      <c r="H104" s="6">
        <f t="shared" si="5"/>
        <v>32.480469029771434</v>
      </c>
    </row>
    <row r="105" spans="1:8">
      <c r="A105" t="str">
        <f t="shared" si="2"/>
        <v>SEMCOG_IPSL85_2099</v>
      </c>
      <c r="B105" s="1" t="s">
        <v>70</v>
      </c>
      <c r="D105" t="s">
        <v>18</v>
      </c>
      <c r="E105">
        <v>2099</v>
      </c>
      <c r="F105" s="6">
        <f t="shared" si="3"/>
        <v>30.600229226314287</v>
      </c>
      <c r="G105" s="6">
        <f t="shared" si="4"/>
        <v>32.94579197982857</v>
      </c>
      <c r="H105" s="6">
        <f t="shared" si="5"/>
        <v>31.735921451199999</v>
      </c>
    </row>
  </sheetData>
  <phoneticPr fontId="1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695E8-D88E-4C31-9B62-750151764FA2}">
  <sheetPr codeName="Sheet2"/>
  <dimension ref="A1:I417"/>
  <sheetViews>
    <sheetView workbookViewId="0"/>
  </sheetViews>
  <sheetFormatPr defaultRowHeight="13.8"/>
  <cols>
    <col min="1" max="1" width="32.5" bestFit="1" customWidth="1"/>
    <col min="2" max="2" width="10.59765625" customWidth="1"/>
    <col min="3" max="3" width="7" customWidth="1"/>
    <col min="4" max="4" width="9.59765625" customWidth="1"/>
    <col min="7" max="7" width="8.796875" customWidth="1"/>
  </cols>
  <sheetData>
    <row r="1" spans="1:9">
      <c r="A1" t="s">
        <v>41</v>
      </c>
      <c r="B1" s="1" t="s">
        <v>12</v>
      </c>
      <c r="C1" s="1" t="s">
        <v>7</v>
      </c>
      <c r="D1" t="s">
        <v>13</v>
      </c>
      <c r="E1" t="s">
        <v>14</v>
      </c>
      <c r="F1" t="s">
        <v>19</v>
      </c>
      <c r="G1" s="2" t="s">
        <v>8</v>
      </c>
      <c r="H1" s="2" t="s">
        <v>9</v>
      </c>
      <c r="I1" s="2" t="s">
        <v>10</v>
      </c>
    </row>
    <row r="2" spans="1:9">
      <c r="A2" t="str">
        <f>_xlfn.CONCAT(B2,"_",D2,"_",E2,"_",F2)</f>
        <v>Monroe_GridMET_2009_Spring</v>
      </c>
      <c r="B2" s="1" t="s">
        <v>0</v>
      </c>
      <c r="C2" s="1">
        <v>120</v>
      </c>
      <c r="D2" t="s">
        <v>11</v>
      </c>
      <c r="E2">
        <v>2009</v>
      </c>
      <c r="F2" t="s">
        <v>20</v>
      </c>
      <c r="G2" s="6">
        <v>8.6290448139400002</v>
      </c>
      <c r="H2" s="6">
        <v>9.1370353292799997</v>
      </c>
      <c r="I2" s="6">
        <v>8.9349756662100006</v>
      </c>
    </row>
    <row r="3" spans="1:9">
      <c r="A3" t="str">
        <f t="shared" ref="A3:A66" si="0">_xlfn.CONCAT(B3,"_",D3,"_",E3,"_",F3)</f>
        <v>Macomb_GridMET_2009_Spring</v>
      </c>
      <c r="B3" s="1" t="s">
        <v>1</v>
      </c>
      <c r="C3" s="1">
        <v>111</v>
      </c>
      <c r="D3" t="s">
        <v>11</v>
      </c>
      <c r="E3">
        <v>2009</v>
      </c>
      <c r="F3" t="s">
        <v>20</v>
      </c>
      <c r="G3" s="6">
        <v>7.8458201654100002</v>
      </c>
      <c r="H3" s="6">
        <v>8.7232520288500002</v>
      </c>
      <c r="I3" s="6">
        <v>8.2851501431100001</v>
      </c>
    </row>
    <row r="4" spans="1:9">
      <c r="A4" t="str">
        <f t="shared" si="0"/>
        <v>St. Clair_GridMET_2009_Spring</v>
      </c>
      <c r="B4" s="1" t="s">
        <v>2</v>
      </c>
      <c r="C4" s="1">
        <v>164</v>
      </c>
      <c r="D4" t="s">
        <v>11</v>
      </c>
      <c r="E4">
        <v>2009</v>
      </c>
      <c r="F4" t="s">
        <v>20</v>
      </c>
      <c r="G4" s="6">
        <v>7.6221591521300001</v>
      </c>
      <c r="H4" s="6">
        <v>8.3040257759599996</v>
      </c>
      <c r="I4" s="6">
        <v>7.9922255158900004</v>
      </c>
    </row>
    <row r="5" spans="1:9">
      <c r="A5" t="str">
        <f t="shared" si="0"/>
        <v>Wayne_GridMET_2009_Spring</v>
      </c>
      <c r="B5" s="1" t="s">
        <v>3</v>
      </c>
      <c r="C5" s="1">
        <v>137</v>
      </c>
      <c r="D5" t="s">
        <v>11</v>
      </c>
      <c r="E5">
        <v>2009</v>
      </c>
      <c r="F5" t="s">
        <v>20</v>
      </c>
      <c r="G5" s="6">
        <v>8.4572121339800006</v>
      </c>
      <c r="H5" s="6">
        <v>9.0422864758900001</v>
      </c>
      <c r="I5" s="6">
        <v>8.6429684353200003</v>
      </c>
    </row>
    <row r="6" spans="1:9">
      <c r="A6" t="str">
        <f t="shared" si="0"/>
        <v>Oakland_GridMET_2009_Spring</v>
      </c>
      <c r="B6" s="1" t="s">
        <v>4</v>
      </c>
      <c r="C6" s="1">
        <v>200</v>
      </c>
      <c r="D6" t="s">
        <v>11</v>
      </c>
      <c r="E6">
        <v>2009</v>
      </c>
      <c r="F6" t="s">
        <v>20</v>
      </c>
      <c r="G6" s="6">
        <v>7.6873902950700002</v>
      </c>
      <c r="H6" s="6">
        <v>8.4817697497700006</v>
      </c>
      <c r="I6" s="6">
        <v>8.1126108715700003</v>
      </c>
    </row>
    <row r="7" spans="1:9">
      <c r="A7" t="str">
        <f t="shared" si="0"/>
        <v>Livingston_GridMET_2009_Spring</v>
      </c>
      <c r="B7" s="1" t="s">
        <v>5</v>
      </c>
      <c r="C7" s="1">
        <v>130</v>
      </c>
      <c r="D7" t="s">
        <v>11</v>
      </c>
      <c r="E7">
        <v>2009</v>
      </c>
      <c r="F7" t="s">
        <v>20</v>
      </c>
      <c r="G7" s="6">
        <v>7.6790782075199999</v>
      </c>
      <c r="H7" s="6">
        <v>8.41711054668</v>
      </c>
      <c r="I7" s="6">
        <v>7.9876226035500002</v>
      </c>
    </row>
    <row r="8" spans="1:9">
      <c r="A8" t="str">
        <f t="shared" si="0"/>
        <v>Washtenaw_GridMET_2009_Spring</v>
      </c>
      <c r="B8" s="1" t="s">
        <v>6</v>
      </c>
      <c r="C8" s="1">
        <v>160</v>
      </c>
      <c r="D8" t="s">
        <v>11</v>
      </c>
      <c r="E8">
        <v>2009</v>
      </c>
      <c r="F8" t="s">
        <v>20</v>
      </c>
      <c r="G8" s="6">
        <v>7.7954152786100002</v>
      </c>
      <c r="H8" s="6">
        <v>9.1045125343500004</v>
      </c>
      <c r="I8" s="6">
        <v>8.5099662059500005</v>
      </c>
    </row>
    <row r="9" spans="1:9">
      <c r="A9" t="str">
        <f t="shared" si="0"/>
        <v>Monroe_GridMET_2009_Summer</v>
      </c>
      <c r="B9" s="1" t="s">
        <v>0</v>
      </c>
      <c r="D9" t="s">
        <v>11</v>
      </c>
      <c r="E9">
        <v>2009</v>
      </c>
      <c r="F9" t="s">
        <v>21</v>
      </c>
      <c r="G9" s="6">
        <v>10.06734994</v>
      </c>
      <c r="H9" s="6">
        <v>10.4019641749</v>
      </c>
      <c r="I9" s="6">
        <v>10.241739134099999</v>
      </c>
    </row>
    <row r="10" spans="1:9">
      <c r="A10" t="str">
        <f t="shared" si="0"/>
        <v>Macomb_GridMET_2009_Summer</v>
      </c>
      <c r="B10" s="1" t="s">
        <v>1</v>
      </c>
      <c r="D10" t="s">
        <v>11</v>
      </c>
      <c r="E10">
        <v>2009</v>
      </c>
      <c r="F10" t="s">
        <v>21</v>
      </c>
      <c r="G10" s="6">
        <v>9.7469624972400002</v>
      </c>
      <c r="H10" s="6">
        <v>10.3246754997</v>
      </c>
      <c r="I10" s="6">
        <v>10.071105555400001</v>
      </c>
    </row>
    <row r="11" spans="1:9">
      <c r="A11" t="str">
        <f t="shared" si="0"/>
        <v>St. Clair_GridMET_2009_Summer</v>
      </c>
      <c r="B11" s="1" t="s">
        <v>2</v>
      </c>
      <c r="D11" t="s">
        <v>11</v>
      </c>
      <c r="E11">
        <v>2009</v>
      </c>
      <c r="F11" t="s">
        <v>21</v>
      </c>
      <c r="G11" s="6">
        <v>9.3507321270400006</v>
      </c>
      <c r="H11" s="6">
        <v>9.9818243950699994</v>
      </c>
      <c r="I11" s="6">
        <v>9.7240229389100001</v>
      </c>
    </row>
    <row r="12" spans="1:9">
      <c r="A12" t="str">
        <f t="shared" si="0"/>
        <v>Wayne_GridMET_2009_Summer</v>
      </c>
      <c r="B12" s="1" t="s">
        <v>3</v>
      </c>
      <c r="D12" t="s">
        <v>11</v>
      </c>
      <c r="E12">
        <v>2009</v>
      </c>
      <c r="F12" t="s">
        <v>21</v>
      </c>
      <c r="G12" s="6">
        <v>9.3978239516900004</v>
      </c>
      <c r="H12" s="6">
        <v>10.207613610299999</v>
      </c>
      <c r="I12" s="6">
        <v>9.8413060557499996</v>
      </c>
    </row>
    <row r="13" spans="1:9">
      <c r="A13" t="str">
        <f t="shared" si="0"/>
        <v>Oakland_GridMET_2009_Summer</v>
      </c>
      <c r="B13" s="1" t="s">
        <v>4</v>
      </c>
      <c r="D13" t="s">
        <v>11</v>
      </c>
      <c r="E13">
        <v>2009</v>
      </c>
      <c r="F13" t="s">
        <v>21</v>
      </c>
      <c r="G13" s="6">
        <v>9.2450167901999993</v>
      </c>
      <c r="H13" s="6">
        <v>9.9436948748800003</v>
      </c>
      <c r="I13" s="6">
        <v>9.5865978431399999</v>
      </c>
    </row>
    <row r="14" spans="1:9">
      <c r="A14" t="str">
        <f t="shared" si="0"/>
        <v>Livingston_GridMET_2009_Summer</v>
      </c>
      <c r="B14" s="1" t="s">
        <v>5</v>
      </c>
      <c r="D14" t="s">
        <v>11</v>
      </c>
      <c r="E14">
        <v>2009</v>
      </c>
      <c r="F14" t="s">
        <v>21</v>
      </c>
      <c r="G14" s="6">
        <v>9.3677411805700004</v>
      </c>
      <c r="H14" s="6">
        <v>10.212776294799999</v>
      </c>
      <c r="I14" s="6">
        <v>9.6656656208800005</v>
      </c>
    </row>
    <row r="15" spans="1:9">
      <c r="A15" t="str">
        <f t="shared" si="0"/>
        <v>Washtenaw_GridMET_2009_Summer</v>
      </c>
      <c r="B15" s="1" t="s">
        <v>6</v>
      </c>
      <c r="D15" t="s">
        <v>11</v>
      </c>
      <c r="E15">
        <v>2009</v>
      </c>
      <c r="F15" t="s">
        <v>21</v>
      </c>
      <c r="G15" s="6">
        <v>10.016439661</v>
      </c>
      <c r="H15" s="6">
        <v>10.602528127099999</v>
      </c>
      <c r="I15" s="6">
        <v>10.3274940302</v>
      </c>
    </row>
    <row r="16" spans="1:9">
      <c r="A16" t="str">
        <f t="shared" si="0"/>
        <v>Monroe_GridMET_2009_Fall</v>
      </c>
      <c r="B16" s="1" t="s">
        <v>0</v>
      </c>
      <c r="D16" t="s">
        <v>11</v>
      </c>
      <c r="E16">
        <v>2009</v>
      </c>
      <c r="F16" t="s">
        <v>22</v>
      </c>
      <c r="G16" s="6">
        <v>8.2734806921700006</v>
      </c>
      <c r="H16" s="6">
        <v>9.0695261016199993</v>
      </c>
      <c r="I16" s="6">
        <v>8.5991385906800009</v>
      </c>
    </row>
    <row r="17" spans="1:9">
      <c r="A17" t="str">
        <f t="shared" si="0"/>
        <v>Macomb_GridMET_2009_Fall</v>
      </c>
      <c r="B17" s="1" t="s">
        <v>1</v>
      </c>
      <c r="D17" t="s">
        <v>11</v>
      </c>
      <c r="E17">
        <v>2009</v>
      </c>
      <c r="F17" t="s">
        <v>22</v>
      </c>
      <c r="G17" s="6">
        <v>8.6876240412599994</v>
      </c>
      <c r="H17" s="6">
        <v>9.3599941435599998</v>
      </c>
      <c r="I17" s="6">
        <v>8.9190769800399998</v>
      </c>
    </row>
    <row r="18" spans="1:9">
      <c r="A18" t="str">
        <f t="shared" si="0"/>
        <v>St. Clair_GridMET_2009_Fall</v>
      </c>
      <c r="B18" s="1" t="s">
        <v>2</v>
      </c>
      <c r="D18" t="s">
        <v>11</v>
      </c>
      <c r="E18">
        <v>2009</v>
      </c>
      <c r="F18" t="s">
        <v>22</v>
      </c>
      <c r="G18" s="6">
        <v>8.7936622446099992</v>
      </c>
      <c r="H18" s="6">
        <v>9.2990912349200006</v>
      </c>
      <c r="I18" s="6">
        <v>9.0824564052800003</v>
      </c>
    </row>
    <row r="19" spans="1:9">
      <c r="A19" t="str">
        <f t="shared" si="0"/>
        <v>Wayne_GridMET_2009_Fall</v>
      </c>
      <c r="B19" s="1" t="s">
        <v>3</v>
      </c>
      <c r="D19" t="s">
        <v>11</v>
      </c>
      <c r="E19">
        <v>2009</v>
      </c>
      <c r="F19" t="s">
        <v>22</v>
      </c>
      <c r="G19" s="6">
        <v>8.4057045548500007</v>
      </c>
      <c r="H19" s="6">
        <v>9.1172936936499998</v>
      </c>
      <c r="I19" s="6">
        <v>8.76022359161</v>
      </c>
    </row>
    <row r="20" spans="1:9">
      <c r="A20" t="str">
        <f t="shared" si="0"/>
        <v>Oakland_GridMET_2009_Fall</v>
      </c>
      <c r="B20" s="1" t="s">
        <v>4</v>
      </c>
      <c r="D20" t="s">
        <v>11</v>
      </c>
      <c r="E20">
        <v>2009</v>
      </c>
      <c r="F20" t="s">
        <v>22</v>
      </c>
      <c r="G20" s="6">
        <v>7.9418536149700003</v>
      </c>
      <c r="H20" s="6">
        <v>9.2685572068499997</v>
      </c>
      <c r="I20" s="6">
        <v>8.7895701530799997</v>
      </c>
    </row>
    <row r="21" spans="1:9">
      <c r="A21" t="str">
        <f t="shared" si="0"/>
        <v>Livingston_GridMET_2009_Fall</v>
      </c>
      <c r="B21" s="1" t="s">
        <v>5</v>
      </c>
      <c r="D21" t="s">
        <v>11</v>
      </c>
      <c r="E21">
        <v>2009</v>
      </c>
      <c r="F21" t="s">
        <v>22</v>
      </c>
      <c r="G21" s="6">
        <v>7.99547917695</v>
      </c>
      <c r="H21" s="6">
        <v>9.09068571211</v>
      </c>
      <c r="I21" s="6">
        <v>8.8371262620100008</v>
      </c>
    </row>
    <row r="22" spans="1:9">
      <c r="A22" t="str">
        <f t="shared" si="0"/>
        <v>Washtenaw_GridMET_2009_Fall</v>
      </c>
      <c r="B22" s="1" t="s">
        <v>6</v>
      </c>
      <c r="D22" t="s">
        <v>11</v>
      </c>
      <c r="E22">
        <v>2009</v>
      </c>
      <c r="F22" t="s">
        <v>22</v>
      </c>
      <c r="G22" s="6">
        <v>8.8214066405599993</v>
      </c>
      <c r="H22" s="6">
        <v>9.1508035333599995</v>
      </c>
      <c r="I22" s="6">
        <v>8.9818567189900005</v>
      </c>
    </row>
    <row r="23" spans="1:9">
      <c r="A23" t="str">
        <f t="shared" si="0"/>
        <v>Monroe_GridMET_2009_Winter</v>
      </c>
      <c r="B23" s="1" t="s">
        <v>0</v>
      </c>
      <c r="D23" t="s">
        <v>11</v>
      </c>
      <c r="E23">
        <v>2009</v>
      </c>
      <c r="F23" t="s">
        <v>23</v>
      </c>
      <c r="G23" s="6">
        <v>6.2026887789899998</v>
      </c>
      <c r="H23" s="6">
        <v>6.785023346</v>
      </c>
      <c r="I23" s="6">
        <v>6.4578101468</v>
      </c>
    </row>
    <row r="24" spans="1:9">
      <c r="A24" t="str">
        <f t="shared" si="0"/>
        <v>Macomb_GridMET_2009_Winter</v>
      </c>
      <c r="B24" s="1" t="s">
        <v>1</v>
      </c>
      <c r="D24" t="s">
        <v>11</v>
      </c>
      <c r="E24">
        <v>2009</v>
      </c>
      <c r="F24" t="s">
        <v>23</v>
      </c>
      <c r="G24" s="6">
        <v>5.5592519683599999</v>
      </c>
      <c r="H24" s="6">
        <v>6.5702040148899998</v>
      </c>
      <c r="I24" s="6">
        <v>6.1961304319600004</v>
      </c>
    </row>
    <row r="25" spans="1:9">
      <c r="A25" t="str">
        <f t="shared" si="0"/>
        <v>St. Clair_GridMET_2009_Winter</v>
      </c>
      <c r="B25" s="1" t="s">
        <v>2</v>
      </c>
      <c r="D25" t="s">
        <v>11</v>
      </c>
      <c r="E25">
        <v>2009</v>
      </c>
      <c r="F25" t="s">
        <v>23</v>
      </c>
      <c r="G25" s="6">
        <v>5.1385340711699996</v>
      </c>
      <c r="H25" s="6">
        <v>6.3663555984000002</v>
      </c>
      <c r="I25" s="6">
        <v>5.7194164224900002</v>
      </c>
    </row>
    <row r="26" spans="1:9">
      <c r="A26" t="str">
        <f t="shared" si="0"/>
        <v>Wayne_GridMET_2009_Winter</v>
      </c>
      <c r="B26" s="1" t="s">
        <v>3</v>
      </c>
      <c r="D26" t="s">
        <v>11</v>
      </c>
      <c r="E26">
        <v>2009</v>
      </c>
      <c r="F26" t="s">
        <v>23</v>
      </c>
      <c r="G26" s="6">
        <v>6.0873519936299996</v>
      </c>
      <c r="H26" s="6">
        <v>6.5920777507799997</v>
      </c>
      <c r="I26" s="6">
        <v>6.3913771622900004</v>
      </c>
    </row>
    <row r="27" spans="1:9">
      <c r="A27" t="str">
        <f t="shared" si="0"/>
        <v>Oakland_GridMET_2009_Winter</v>
      </c>
      <c r="B27" s="1" t="s">
        <v>4</v>
      </c>
      <c r="D27" t="s">
        <v>11</v>
      </c>
      <c r="E27">
        <v>2009</v>
      </c>
      <c r="F27" t="s">
        <v>23</v>
      </c>
      <c r="G27" s="6">
        <v>5.1440752729800003</v>
      </c>
      <c r="H27" s="6">
        <v>6.3354330288499998</v>
      </c>
      <c r="I27" s="6">
        <v>5.7826315929099996</v>
      </c>
    </row>
    <row r="28" spans="1:9">
      <c r="A28" t="str">
        <f t="shared" si="0"/>
        <v>Livingston_GridMET_2009_Winter</v>
      </c>
      <c r="B28" s="1" t="s">
        <v>5</v>
      </c>
      <c r="D28" t="s">
        <v>11</v>
      </c>
      <c r="E28">
        <v>2009</v>
      </c>
      <c r="F28" t="s">
        <v>23</v>
      </c>
      <c r="G28" s="6">
        <v>5.2370556785</v>
      </c>
      <c r="H28" s="6">
        <v>6.33522600526</v>
      </c>
      <c r="I28" s="6">
        <v>5.5722532071800002</v>
      </c>
    </row>
    <row r="29" spans="1:9">
      <c r="A29" t="str">
        <f t="shared" si="0"/>
        <v>Washtenaw_GridMET_2009_Winter</v>
      </c>
      <c r="B29" s="1" t="s">
        <v>6</v>
      </c>
      <c r="D29" t="s">
        <v>11</v>
      </c>
      <c r="E29">
        <v>2009</v>
      </c>
      <c r="F29" t="s">
        <v>23</v>
      </c>
      <c r="G29" s="6">
        <v>5.5326305813600003</v>
      </c>
      <c r="H29" s="6">
        <v>7.4606006253799997</v>
      </c>
      <c r="I29" s="6">
        <v>6.2933198616099997</v>
      </c>
    </row>
    <row r="30" spans="1:9">
      <c r="A30" t="str">
        <f t="shared" si="0"/>
        <v>Monroe_HAD45_2039_Spring</v>
      </c>
      <c r="B30" s="1" t="s">
        <v>0</v>
      </c>
      <c r="D30" t="s">
        <v>15</v>
      </c>
      <c r="E30">
        <v>2039</v>
      </c>
      <c r="F30" t="s">
        <v>20</v>
      </c>
      <c r="G30" s="6">
        <v>8.70904263099</v>
      </c>
      <c r="H30" s="6">
        <v>9.1902974355100007</v>
      </c>
      <c r="I30" s="6">
        <v>9.0124446561999996</v>
      </c>
    </row>
    <row r="31" spans="1:9">
      <c r="A31" t="str">
        <f t="shared" si="0"/>
        <v>Macomb_HAD45_2039_Spring</v>
      </c>
      <c r="B31" s="1" t="s">
        <v>1</v>
      </c>
      <c r="D31" t="s">
        <v>15</v>
      </c>
      <c r="E31">
        <v>2039</v>
      </c>
      <c r="F31" t="s">
        <v>20</v>
      </c>
      <c r="G31" s="6">
        <v>7.9933199895799998</v>
      </c>
      <c r="H31" s="6">
        <v>8.9308672547299999</v>
      </c>
      <c r="I31" s="6">
        <v>8.45777746087</v>
      </c>
    </row>
    <row r="32" spans="1:9">
      <c r="A32" t="str">
        <f t="shared" si="0"/>
        <v>St. Clair_HAD45_2039_Spring</v>
      </c>
      <c r="B32" s="1" t="s">
        <v>2</v>
      </c>
      <c r="D32" t="s">
        <v>15</v>
      </c>
      <c r="E32">
        <v>2039</v>
      </c>
      <c r="F32" t="s">
        <v>20</v>
      </c>
      <c r="G32" s="6">
        <v>7.8228857099900004</v>
      </c>
      <c r="H32" s="6">
        <v>8.4529334106899991</v>
      </c>
      <c r="I32" s="6">
        <v>8.1846894455099992</v>
      </c>
    </row>
    <row r="33" spans="1:9">
      <c r="A33" t="str">
        <f t="shared" si="0"/>
        <v>Wayne_HAD45_2039_Spring</v>
      </c>
      <c r="B33" s="1" t="s">
        <v>3</v>
      </c>
      <c r="D33" t="s">
        <v>15</v>
      </c>
      <c r="E33">
        <v>2039</v>
      </c>
      <c r="F33" t="s">
        <v>20</v>
      </c>
      <c r="G33" s="6">
        <v>8.6419500123499997</v>
      </c>
      <c r="H33" s="6">
        <v>9.1269123682100002</v>
      </c>
      <c r="I33" s="6">
        <v>8.8046762145699997</v>
      </c>
    </row>
    <row r="34" spans="1:9">
      <c r="A34" t="str">
        <f t="shared" si="0"/>
        <v>Oakland_HAD45_2039_Spring</v>
      </c>
      <c r="B34" s="1" t="s">
        <v>4</v>
      </c>
      <c r="D34" t="s">
        <v>15</v>
      </c>
      <c r="E34">
        <v>2039</v>
      </c>
      <c r="F34" t="s">
        <v>20</v>
      </c>
      <c r="G34" s="6">
        <v>7.7925612712200003</v>
      </c>
      <c r="H34" s="6">
        <v>8.6744778764500001</v>
      </c>
      <c r="I34" s="6">
        <v>8.2856695956599999</v>
      </c>
    </row>
    <row r="35" spans="1:9">
      <c r="A35" t="str">
        <f t="shared" si="0"/>
        <v>Livingston_HAD45_2039_Spring</v>
      </c>
      <c r="B35" s="1" t="s">
        <v>5</v>
      </c>
      <c r="D35" t="s">
        <v>15</v>
      </c>
      <c r="E35">
        <v>2039</v>
      </c>
      <c r="F35" t="s">
        <v>20</v>
      </c>
      <c r="G35" s="6">
        <v>7.7914145591599997</v>
      </c>
      <c r="H35" s="6">
        <v>8.6120801288000006</v>
      </c>
      <c r="I35" s="6">
        <v>8.1283186648000001</v>
      </c>
    </row>
    <row r="36" spans="1:9">
      <c r="A36" t="str">
        <f t="shared" si="0"/>
        <v>Washtenaw_HAD45_2039_Spring</v>
      </c>
      <c r="B36" s="1" t="s">
        <v>6</v>
      </c>
      <c r="D36" t="s">
        <v>15</v>
      </c>
      <c r="E36">
        <v>2039</v>
      </c>
      <c r="F36" t="s">
        <v>20</v>
      </c>
      <c r="G36" s="6">
        <v>7.88410587042</v>
      </c>
      <c r="H36" s="6">
        <v>9.3008404470299997</v>
      </c>
      <c r="I36" s="6">
        <v>8.6296103511099993</v>
      </c>
    </row>
    <row r="37" spans="1:9">
      <c r="A37" t="str">
        <f t="shared" si="0"/>
        <v>Monroe_HAD45_2039_Summer</v>
      </c>
      <c r="B37" s="1" t="s">
        <v>0</v>
      </c>
      <c r="D37" t="s">
        <v>15</v>
      </c>
      <c r="E37">
        <v>2039</v>
      </c>
      <c r="F37" t="s">
        <v>21</v>
      </c>
      <c r="G37" s="6">
        <v>8.7777988947000001</v>
      </c>
      <c r="H37" s="6">
        <v>9.2582639890300005</v>
      </c>
      <c r="I37" s="6">
        <v>9.0417035102500005</v>
      </c>
    </row>
    <row r="38" spans="1:9">
      <c r="A38" t="str">
        <f t="shared" si="0"/>
        <v>Macomb_HAD45_2039_Summer</v>
      </c>
      <c r="B38" s="1" t="s">
        <v>1</v>
      </c>
      <c r="D38" t="s">
        <v>15</v>
      </c>
      <c r="E38">
        <v>2039</v>
      </c>
      <c r="F38" t="s">
        <v>21</v>
      </c>
      <c r="G38" s="6">
        <v>8.51361235171</v>
      </c>
      <c r="H38" s="6">
        <v>9.2769141764299992</v>
      </c>
      <c r="I38" s="6">
        <v>9.0146275687100008</v>
      </c>
    </row>
    <row r="39" spans="1:9">
      <c r="A39" t="str">
        <f t="shared" si="0"/>
        <v>St. Clair_HAD45_2039_Summer</v>
      </c>
      <c r="B39" s="1" t="s">
        <v>2</v>
      </c>
      <c r="D39" t="s">
        <v>15</v>
      </c>
      <c r="E39">
        <v>2039</v>
      </c>
      <c r="F39" t="s">
        <v>21</v>
      </c>
      <c r="G39" s="6">
        <v>8.7098458890800003</v>
      </c>
      <c r="H39" s="6">
        <v>9.1356770077499991</v>
      </c>
      <c r="I39" s="6">
        <v>8.9509842645099997</v>
      </c>
    </row>
    <row r="40" spans="1:9">
      <c r="A40" t="str">
        <f t="shared" si="0"/>
        <v>Wayne_HAD45_2039_Summer</v>
      </c>
      <c r="B40" s="1" t="s">
        <v>3</v>
      </c>
      <c r="D40" t="s">
        <v>15</v>
      </c>
      <c r="E40">
        <v>2039</v>
      </c>
      <c r="F40" t="s">
        <v>21</v>
      </c>
      <c r="G40" s="6">
        <v>8.1815348287499994</v>
      </c>
      <c r="H40" s="6">
        <v>8.9385037879400002</v>
      </c>
      <c r="I40" s="6">
        <v>8.5777420039599992</v>
      </c>
    </row>
    <row r="41" spans="1:9">
      <c r="A41" t="str">
        <f t="shared" si="0"/>
        <v>Oakland_HAD45_2039_Summer</v>
      </c>
      <c r="B41" s="1" t="s">
        <v>4</v>
      </c>
      <c r="D41" t="s">
        <v>15</v>
      </c>
      <c r="E41">
        <v>2039</v>
      </c>
      <c r="F41" t="s">
        <v>21</v>
      </c>
      <c r="G41" s="6">
        <v>8.1897253352699995</v>
      </c>
      <c r="H41" s="6">
        <v>8.9376684584100001</v>
      </c>
      <c r="I41" s="6">
        <v>8.4791127076699997</v>
      </c>
    </row>
    <row r="42" spans="1:9">
      <c r="A42" t="str">
        <f t="shared" si="0"/>
        <v>Livingston_HAD45_2039_Summer</v>
      </c>
      <c r="B42" s="1" t="s">
        <v>5</v>
      </c>
      <c r="D42" t="s">
        <v>15</v>
      </c>
      <c r="E42">
        <v>2039</v>
      </c>
      <c r="F42" t="s">
        <v>21</v>
      </c>
      <c r="G42" s="6">
        <v>8.1751492674299993</v>
      </c>
      <c r="H42" s="6">
        <v>8.8116491372399999</v>
      </c>
      <c r="I42" s="6">
        <v>8.4397230439400008</v>
      </c>
    </row>
    <row r="43" spans="1:9">
      <c r="A43" t="str">
        <f t="shared" si="0"/>
        <v>Washtenaw_HAD45_2039_Summer</v>
      </c>
      <c r="B43" s="1" t="s">
        <v>6</v>
      </c>
      <c r="D43" t="s">
        <v>15</v>
      </c>
      <c r="E43">
        <v>2039</v>
      </c>
      <c r="F43" t="s">
        <v>21</v>
      </c>
      <c r="G43" s="6">
        <v>8.6712005814600008</v>
      </c>
      <c r="H43" s="6">
        <v>9.39921479737</v>
      </c>
      <c r="I43" s="6">
        <v>9.0228088814300005</v>
      </c>
    </row>
    <row r="44" spans="1:9">
      <c r="A44" t="str">
        <f t="shared" si="0"/>
        <v>Monroe_HAD45_2039_Fall</v>
      </c>
      <c r="B44" s="1" t="s">
        <v>0</v>
      </c>
      <c r="D44" t="s">
        <v>15</v>
      </c>
      <c r="E44">
        <v>2039</v>
      </c>
      <c r="F44" t="s">
        <v>22</v>
      </c>
      <c r="G44" s="6">
        <v>8.3639878384199999</v>
      </c>
      <c r="H44" s="6">
        <v>9.1957081909500005</v>
      </c>
      <c r="I44" s="6">
        <v>8.7115792407899999</v>
      </c>
    </row>
    <row r="45" spans="1:9">
      <c r="A45" t="str">
        <f t="shared" si="0"/>
        <v>Macomb_HAD45_2039_Fall</v>
      </c>
      <c r="B45" s="1" t="s">
        <v>1</v>
      </c>
      <c r="D45" t="s">
        <v>15</v>
      </c>
      <c r="E45">
        <v>2039</v>
      </c>
      <c r="F45" t="s">
        <v>22</v>
      </c>
      <c r="G45" s="6">
        <v>8.7429959474800008</v>
      </c>
      <c r="H45" s="6">
        <v>9.6797208985100003</v>
      </c>
      <c r="I45" s="6">
        <v>9.0890708196100007</v>
      </c>
    </row>
    <row r="46" spans="1:9">
      <c r="A46" t="str">
        <f t="shared" si="0"/>
        <v>St. Clair_HAD45_2039_Fall</v>
      </c>
      <c r="B46" s="1" t="s">
        <v>2</v>
      </c>
      <c r="D46" t="s">
        <v>15</v>
      </c>
      <c r="E46">
        <v>2039</v>
      </c>
      <c r="F46" t="s">
        <v>22</v>
      </c>
      <c r="G46" s="6">
        <v>8.7796316447600002</v>
      </c>
      <c r="H46" s="6">
        <v>9.5803686322099999</v>
      </c>
      <c r="I46" s="6">
        <v>9.2440385894499997</v>
      </c>
    </row>
    <row r="47" spans="1:9">
      <c r="A47" t="str">
        <f t="shared" si="0"/>
        <v>Wayne_HAD45_2039_Fall</v>
      </c>
      <c r="B47" s="1" t="s">
        <v>3</v>
      </c>
      <c r="D47" t="s">
        <v>15</v>
      </c>
      <c r="E47">
        <v>2039</v>
      </c>
      <c r="F47" t="s">
        <v>22</v>
      </c>
      <c r="G47" s="6">
        <v>8.3913617086399999</v>
      </c>
      <c r="H47" s="6">
        <v>9.2159516433600004</v>
      </c>
      <c r="I47" s="6">
        <v>8.8084242496599998</v>
      </c>
    </row>
    <row r="48" spans="1:9">
      <c r="A48" t="str">
        <f t="shared" si="0"/>
        <v>Oakland_HAD45_2039_Fall</v>
      </c>
      <c r="B48" s="1" t="s">
        <v>4</v>
      </c>
      <c r="D48" t="s">
        <v>15</v>
      </c>
      <c r="E48">
        <v>2039</v>
      </c>
      <c r="F48" t="s">
        <v>22</v>
      </c>
      <c r="G48" s="6">
        <v>8.2855828531500002</v>
      </c>
      <c r="H48" s="6">
        <v>9.7128560304100002</v>
      </c>
      <c r="I48" s="6">
        <v>9.0727989674800007</v>
      </c>
    </row>
    <row r="49" spans="1:9">
      <c r="A49" t="str">
        <f t="shared" si="0"/>
        <v>Livingston_HAD45_2039_Fall</v>
      </c>
      <c r="B49" s="1" t="s">
        <v>5</v>
      </c>
      <c r="D49" t="s">
        <v>15</v>
      </c>
      <c r="E49">
        <v>2039</v>
      </c>
      <c r="F49" t="s">
        <v>22</v>
      </c>
      <c r="G49" s="6">
        <v>8.3512870157000005</v>
      </c>
      <c r="H49" s="6">
        <v>9.4272957958100001</v>
      </c>
      <c r="I49" s="6">
        <v>9.1036101878599993</v>
      </c>
    </row>
    <row r="50" spans="1:9">
      <c r="A50" t="str">
        <f t="shared" si="0"/>
        <v>Washtenaw_HAD45_2039_Fall</v>
      </c>
      <c r="B50" s="1" t="s">
        <v>6</v>
      </c>
      <c r="D50" t="s">
        <v>15</v>
      </c>
      <c r="E50">
        <v>2039</v>
      </c>
      <c r="F50" t="s">
        <v>22</v>
      </c>
      <c r="G50" s="6">
        <v>8.8795646215499993</v>
      </c>
      <c r="H50" s="6">
        <v>9.3667895667999996</v>
      </c>
      <c r="I50" s="6">
        <v>9.1007682331899993</v>
      </c>
    </row>
    <row r="51" spans="1:9">
      <c r="A51" t="str">
        <f t="shared" si="0"/>
        <v>Monroe_HAD45_2039_Winter</v>
      </c>
      <c r="B51" s="1" t="s">
        <v>0</v>
      </c>
      <c r="D51" t="s">
        <v>15</v>
      </c>
      <c r="E51">
        <v>2039</v>
      </c>
      <c r="F51" t="s">
        <v>23</v>
      </c>
      <c r="G51" s="6">
        <v>6.2955914540600002</v>
      </c>
      <c r="H51" s="6">
        <v>7.1031502405099998</v>
      </c>
      <c r="I51" s="6">
        <v>6.6379416301300003</v>
      </c>
    </row>
    <row r="52" spans="1:9">
      <c r="A52" t="str">
        <f t="shared" si="0"/>
        <v>Macomb_HAD45_2039_Winter</v>
      </c>
      <c r="B52" s="1" t="s">
        <v>1</v>
      </c>
      <c r="D52" t="s">
        <v>15</v>
      </c>
      <c r="E52">
        <v>2039</v>
      </c>
      <c r="F52" t="s">
        <v>23</v>
      </c>
      <c r="G52" s="6">
        <v>5.7926160507000004</v>
      </c>
      <c r="H52" s="6">
        <v>6.8912455820099998</v>
      </c>
      <c r="I52" s="6">
        <v>6.4590861902199999</v>
      </c>
    </row>
    <row r="53" spans="1:9">
      <c r="A53" t="str">
        <f t="shared" si="0"/>
        <v>St. Clair_HAD45_2039_Winter</v>
      </c>
      <c r="B53" s="1" t="s">
        <v>2</v>
      </c>
      <c r="D53" t="s">
        <v>15</v>
      </c>
      <c r="E53">
        <v>2039</v>
      </c>
      <c r="F53" t="s">
        <v>23</v>
      </c>
      <c r="G53" s="6">
        <v>5.2670347617799997</v>
      </c>
      <c r="H53" s="6">
        <v>6.5971446490599996</v>
      </c>
      <c r="I53" s="6">
        <v>5.8680208993100003</v>
      </c>
    </row>
    <row r="54" spans="1:9">
      <c r="A54" t="str">
        <f t="shared" si="0"/>
        <v>Wayne_HAD45_2039_Winter</v>
      </c>
      <c r="B54" s="1" t="s">
        <v>3</v>
      </c>
      <c r="D54" t="s">
        <v>15</v>
      </c>
      <c r="E54">
        <v>2039</v>
      </c>
      <c r="F54" t="s">
        <v>23</v>
      </c>
      <c r="G54" s="6">
        <v>6.3193254958900003</v>
      </c>
      <c r="H54" s="6">
        <v>6.7998185379100002</v>
      </c>
      <c r="I54" s="6">
        <v>6.5815288512599999</v>
      </c>
    </row>
    <row r="55" spans="1:9">
      <c r="A55" t="str">
        <f t="shared" si="0"/>
        <v>Oakland_HAD45_2039_Winter</v>
      </c>
      <c r="B55" s="1" t="s">
        <v>4</v>
      </c>
      <c r="D55" t="s">
        <v>15</v>
      </c>
      <c r="E55">
        <v>2039</v>
      </c>
      <c r="F55" t="s">
        <v>23</v>
      </c>
      <c r="G55" s="6">
        <v>5.4065105328399996</v>
      </c>
      <c r="H55" s="6">
        <v>6.5959747053899997</v>
      </c>
      <c r="I55" s="6">
        <v>6.0855191686800003</v>
      </c>
    </row>
    <row r="56" spans="1:9">
      <c r="A56" t="str">
        <f t="shared" si="0"/>
        <v>Livingston_HAD45_2039_Winter</v>
      </c>
      <c r="B56" s="1" t="s">
        <v>5</v>
      </c>
      <c r="D56" t="s">
        <v>15</v>
      </c>
      <c r="E56">
        <v>2039</v>
      </c>
      <c r="F56" t="s">
        <v>23</v>
      </c>
      <c r="G56" s="6">
        <v>5.4310701044799998</v>
      </c>
      <c r="H56" s="6">
        <v>6.5794037431500003</v>
      </c>
      <c r="I56" s="6">
        <v>5.8054783882800001</v>
      </c>
    </row>
    <row r="57" spans="1:9">
      <c r="A57" t="str">
        <f t="shared" si="0"/>
        <v>Washtenaw_HAD45_2039_Winter</v>
      </c>
      <c r="B57" s="1" t="s">
        <v>6</v>
      </c>
      <c r="D57" t="s">
        <v>15</v>
      </c>
      <c r="E57">
        <v>2039</v>
      </c>
      <c r="F57" t="s">
        <v>23</v>
      </c>
      <c r="G57" s="6">
        <v>5.6738305002300002</v>
      </c>
      <c r="H57" s="6">
        <v>7.6717425768199998</v>
      </c>
      <c r="I57" s="6">
        <v>6.5093124525799997</v>
      </c>
    </row>
    <row r="58" spans="1:9">
      <c r="A58" t="str">
        <f t="shared" si="0"/>
        <v>Monroe_HAD45_2069_Spring</v>
      </c>
      <c r="B58" s="1" t="s">
        <v>0</v>
      </c>
      <c r="D58" t="s">
        <v>15</v>
      </c>
      <c r="E58">
        <v>2069</v>
      </c>
      <c r="F58" t="s">
        <v>20</v>
      </c>
      <c r="G58" s="6">
        <v>10.5912320888</v>
      </c>
      <c r="H58" s="6">
        <v>11.1879632389</v>
      </c>
      <c r="I58" s="6">
        <v>11.0261959044</v>
      </c>
    </row>
    <row r="59" spans="1:9">
      <c r="A59" t="str">
        <f t="shared" si="0"/>
        <v>Macomb_HAD45_2069_Spring</v>
      </c>
      <c r="B59" s="1" t="s">
        <v>1</v>
      </c>
      <c r="D59" t="s">
        <v>15</v>
      </c>
      <c r="E59">
        <v>2069</v>
      </c>
      <c r="F59" t="s">
        <v>20</v>
      </c>
      <c r="G59" s="6">
        <v>10.1225634291</v>
      </c>
      <c r="H59" s="6">
        <v>10.961372836800001</v>
      </c>
      <c r="I59" s="6">
        <v>10.466751094299999</v>
      </c>
    </row>
    <row r="60" spans="1:9">
      <c r="A60" t="str">
        <f t="shared" si="0"/>
        <v>St. Clair_HAD45_2069_Spring</v>
      </c>
      <c r="B60" s="1" t="s">
        <v>2</v>
      </c>
      <c r="D60" t="s">
        <v>15</v>
      </c>
      <c r="E60">
        <v>2069</v>
      </c>
      <c r="F60" t="s">
        <v>20</v>
      </c>
      <c r="G60" s="6">
        <v>9.6902915651600008</v>
      </c>
      <c r="H60" s="6">
        <v>10.3474896311</v>
      </c>
      <c r="I60" s="6">
        <v>10.141661776399999</v>
      </c>
    </row>
    <row r="61" spans="1:9">
      <c r="A61" t="str">
        <f t="shared" si="0"/>
        <v>Wayne_HAD45_2069_Spring</v>
      </c>
      <c r="B61" s="1" t="s">
        <v>3</v>
      </c>
      <c r="D61" t="s">
        <v>15</v>
      </c>
      <c r="E61">
        <v>2069</v>
      </c>
      <c r="F61" t="s">
        <v>20</v>
      </c>
      <c r="G61" s="6">
        <v>10.550983949800001</v>
      </c>
      <c r="H61" s="6">
        <v>11.0866503166</v>
      </c>
      <c r="I61" s="6">
        <v>10.7436703265</v>
      </c>
    </row>
    <row r="62" spans="1:9">
      <c r="A62" t="str">
        <f t="shared" si="0"/>
        <v>Oakland_HAD45_2069_Spring</v>
      </c>
      <c r="B62" s="1" t="s">
        <v>4</v>
      </c>
      <c r="D62" t="s">
        <v>15</v>
      </c>
      <c r="E62">
        <v>2069</v>
      </c>
      <c r="F62" t="s">
        <v>20</v>
      </c>
      <c r="G62" s="6">
        <v>9.8036200742100004</v>
      </c>
      <c r="H62" s="6">
        <v>10.646301408599999</v>
      </c>
      <c r="I62" s="6">
        <v>10.285545065999999</v>
      </c>
    </row>
    <row r="63" spans="1:9">
      <c r="A63" t="str">
        <f t="shared" si="0"/>
        <v>Livingston_HAD45_2069_Spring</v>
      </c>
      <c r="B63" s="1" t="s">
        <v>5</v>
      </c>
      <c r="D63" t="s">
        <v>15</v>
      </c>
      <c r="E63">
        <v>2069</v>
      </c>
      <c r="F63" t="s">
        <v>20</v>
      </c>
      <c r="G63" s="6">
        <v>9.8265947098400002</v>
      </c>
      <c r="H63" s="6">
        <v>10.894385193</v>
      </c>
      <c r="I63" s="6">
        <v>10.2775176944</v>
      </c>
    </row>
    <row r="64" spans="1:9">
      <c r="A64" t="str">
        <f t="shared" si="0"/>
        <v>Washtenaw_HAD45_2069_Spring</v>
      </c>
      <c r="B64" s="1" t="s">
        <v>6</v>
      </c>
      <c r="D64" t="s">
        <v>15</v>
      </c>
      <c r="E64">
        <v>2069</v>
      </c>
      <c r="F64" t="s">
        <v>20</v>
      </c>
      <c r="G64" s="6">
        <v>9.7733042023899994</v>
      </c>
      <c r="H64" s="6">
        <v>11.4044440241</v>
      </c>
      <c r="I64" s="6">
        <v>10.648658103600001</v>
      </c>
    </row>
    <row r="65" spans="1:9">
      <c r="A65" t="str">
        <f t="shared" si="0"/>
        <v>Monroe_HAD45_2069_Summer</v>
      </c>
      <c r="B65" s="1" t="s">
        <v>0</v>
      </c>
      <c r="D65" t="s">
        <v>15</v>
      </c>
      <c r="E65">
        <v>2069</v>
      </c>
      <c r="F65" t="s">
        <v>21</v>
      </c>
      <c r="G65" s="6">
        <v>7.7618323616899998</v>
      </c>
      <c r="H65" s="6">
        <v>8.1413685881600006</v>
      </c>
      <c r="I65" s="6">
        <v>7.9797088835099999</v>
      </c>
    </row>
    <row r="66" spans="1:9">
      <c r="A66" t="str">
        <f t="shared" si="0"/>
        <v>Macomb_HAD45_2069_Summer</v>
      </c>
      <c r="B66" s="1" t="s">
        <v>1</v>
      </c>
      <c r="D66" t="s">
        <v>15</v>
      </c>
      <c r="E66">
        <v>2069</v>
      </c>
      <c r="F66" t="s">
        <v>21</v>
      </c>
      <c r="G66" s="6">
        <v>7.6869614011699996</v>
      </c>
      <c r="H66" s="6">
        <v>8.5064023952899994</v>
      </c>
      <c r="I66" s="6">
        <v>8.2007445427499999</v>
      </c>
    </row>
    <row r="67" spans="1:9">
      <c r="A67" t="str">
        <f t="shared" ref="A67:A130" si="1">_xlfn.CONCAT(B67,"_",D67,"_",E67,"_",F67)</f>
        <v>St. Clair_HAD45_2069_Summer</v>
      </c>
      <c r="B67" s="1" t="s">
        <v>2</v>
      </c>
      <c r="D67" t="s">
        <v>15</v>
      </c>
      <c r="E67">
        <v>2069</v>
      </c>
      <c r="F67" t="s">
        <v>21</v>
      </c>
      <c r="G67" s="6">
        <v>7.8767168529699996</v>
      </c>
      <c r="H67" s="6">
        <v>8.3390241680999999</v>
      </c>
      <c r="I67" s="6">
        <v>8.1200272831899998</v>
      </c>
    </row>
    <row r="68" spans="1:9">
      <c r="A68" t="str">
        <f t="shared" si="1"/>
        <v>Wayne_HAD45_2069_Summer</v>
      </c>
      <c r="B68" s="1" t="s">
        <v>3</v>
      </c>
      <c r="D68" t="s">
        <v>15</v>
      </c>
      <c r="E68">
        <v>2069</v>
      </c>
      <c r="F68" t="s">
        <v>21</v>
      </c>
      <c r="G68" s="6">
        <v>7.4354537609699998</v>
      </c>
      <c r="H68" s="6">
        <v>8.0619622339100001</v>
      </c>
      <c r="I68" s="6">
        <v>7.7248583380899998</v>
      </c>
    </row>
    <row r="69" spans="1:9">
      <c r="A69" t="str">
        <f t="shared" si="1"/>
        <v>Oakland_HAD45_2069_Summer</v>
      </c>
      <c r="B69" s="1" t="s">
        <v>4</v>
      </c>
      <c r="D69" t="s">
        <v>15</v>
      </c>
      <c r="E69">
        <v>2069</v>
      </c>
      <c r="F69" t="s">
        <v>21</v>
      </c>
      <c r="G69" s="6">
        <v>7.3573225247699998</v>
      </c>
      <c r="H69" s="6">
        <v>8.3622027003500001</v>
      </c>
      <c r="I69" s="6">
        <v>7.7808781498500004</v>
      </c>
    </row>
    <row r="70" spans="1:9">
      <c r="A70" t="str">
        <f t="shared" si="1"/>
        <v>Livingston_HAD45_2069_Summer</v>
      </c>
      <c r="B70" s="1" t="s">
        <v>5</v>
      </c>
      <c r="D70" t="s">
        <v>15</v>
      </c>
      <c r="E70">
        <v>2069</v>
      </c>
      <c r="F70" t="s">
        <v>21</v>
      </c>
      <c r="G70" s="6">
        <v>7.5911285572200002</v>
      </c>
      <c r="H70" s="6">
        <v>8.4019289510299995</v>
      </c>
      <c r="I70" s="6">
        <v>7.9676039585099998</v>
      </c>
    </row>
    <row r="71" spans="1:9">
      <c r="A71" t="str">
        <f t="shared" si="1"/>
        <v>Washtenaw_HAD45_2069_Summer</v>
      </c>
      <c r="B71" s="1" t="s">
        <v>6</v>
      </c>
      <c r="D71" t="s">
        <v>15</v>
      </c>
      <c r="E71">
        <v>2069</v>
      </c>
      <c r="F71" t="s">
        <v>21</v>
      </c>
      <c r="G71" s="6">
        <v>7.8066939024400002</v>
      </c>
      <c r="H71" s="6">
        <v>8.6711374530600001</v>
      </c>
      <c r="I71" s="6">
        <v>8.2283744162799994</v>
      </c>
    </row>
    <row r="72" spans="1:9">
      <c r="A72" t="str">
        <f t="shared" si="1"/>
        <v>Monroe_HAD45_2069_Fall</v>
      </c>
      <c r="B72" s="1" t="s">
        <v>0</v>
      </c>
      <c r="D72" t="s">
        <v>15</v>
      </c>
      <c r="E72">
        <v>2069</v>
      </c>
      <c r="F72" t="s">
        <v>22</v>
      </c>
      <c r="G72" s="6">
        <v>8.52701087284</v>
      </c>
      <c r="H72" s="6">
        <v>9.3137341400999993</v>
      </c>
      <c r="I72" s="6">
        <v>8.8755442683000005</v>
      </c>
    </row>
    <row r="73" spans="1:9">
      <c r="A73" t="str">
        <f t="shared" si="1"/>
        <v>Macomb_HAD45_2069_Fall</v>
      </c>
      <c r="B73" s="1" t="s">
        <v>1</v>
      </c>
      <c r="D73" t="s">
        <v>15</v>
      </c>
      <c r="E73">
        <v>2069</v>
      </c>
      <c r="F73" t="s">
        <v>22</v>
      </c>
      <c r="G73" s="6">
        <v>8.8640103261899998</v>
      </c>
      <c r="H73" s="6">
        <v>9.5655279549899994</v>
      </c>
      <c r="I73" s="6">
        <v>9.1394442893899992</v>
      </c>
    </row>
    <row r="74" spans="1:9">
      <c r="A74" t="str">
        <f t="shared" si="1"/>
        <v>St. Clair_HAD45_2069_Fall</v>
      </c>
      <c r="B74" s="1" t="s">
        <v>2</v>
      </c>
      <c r="D74" t="s">
        <v>15</v>
      </c>
      <c r="E74">
        <v>2069</v>
      </c>
      <c r="F74" t="s">
        <v>22</v>
      </c>
      <c r="G74" s="6">
        <v>9.0022856505900002</v>
      </c>
      <c r="H74" s="6">
        <v>9.6049950303900005</v>
      </c>
      <c r="I74" s="6">
        <v>9.3361603020399997</v>
      </c>
    </row>
    <row r="75" spans="1:9">
      <c r="A75" t="str">
        <f t="shared" si="1"/>
        <v>Wayne_HAD45_2069_Fall</v>
      </c>
      <c r="B75" s="1" t="s">
        <v>3</v>
      </c>
      <c r="D75" t="s">
        <v>15</v>
      </c>
      <c r="E75">
        <v>2069</v>
      </c>
      <c r="F75" t="s">
        <v>22</v>
      </c>
      <c r="G75" s="6">
        <v>8.4949974563200001</v>
      </c>
      <c r="H75" s="6">
        <v>9.3262542679399996</v>
      </c>
      <c r="I75" s="6">
        <v>8.8989193905399997</v>
      </c>
    </row>
    <row r="76" spans="1:9">
      <c r="A76" t="str">
        <f t="shared" si="1"/>
        <v>Oakland_HAD45_2069_Fall</v>
      </c>
      <c r="B76" s="1" t="s">
        <v>4</v>
      </c>
      <c r="D76" t="s">
        <v>15</v>
      </c>
      <c r="E76">
        <v>2069</v>
      </c>
      <c r="F76" t="s">
        <v>22</v>
      </c>
      <c r="G76" s="6">
        <v>8.1398852053400006</v>
      </c>
      <c r="H76" s="6">
        <v>9.4790217560399999</v>
      </c>
      <c r="I76" s="6">
        <v>8.9574577676199993</v>
      </c>
    </row>
    <row r="77" spans="1:9">
      <c r="A77" t="str">
        <f t="shared" si="1"/>
        <v>Livingston_HAD45_2069_Fall</v>
      </c>
      <c r="B77" s="1" t="s">
        <v>5</v>
      </c>
      <c r="D77" t="s">
        <v>15</v>
      </c>
      <c r="E77">
        <v>2069</v>
      </c>
      <c r="F77" t="s">
        <v>22</v>
      </c>
      <c r="G77" s="6">
        <v>8.2229513855299992</v>
      </c>
      <c r="H77" s="6">
        <v>9.1800670681300005</v>
      </c>
      <c r="I77" s="6">
        <v>8.9356302240499996</v>
      </c>
    </row>
    <row r="78" spans="1:9">
      <c r="A78" t="str">
        <f t="shared" si="1"/>
        <v>Washtenaw_HAD45_2069_Fall</v>
      </c>
      <c r="B78" s="1" t="s">
        <v>6</v>
      </c>
      <c r="D78" t="s">
        <v>15</v>
      </c>
      <c r="E78">
        <v>2069</v>
      </c>
      <c r="F78" t="s">
        <v>22</v>
      </c>
      <c r="G78" s="6">
        <v>8.9296141137799996</v>
      </c>
      <c r="H78" s="6">
        <v>9.4295557297000006</v>
      </c>
      <c r="I78" s="6">
        <v>9.1661643312799992</v>
      </c>
    </row>
    <row r="79" spans="1:9">
      <c r="A79" t="str">
        <f t="shared" si="1"/>
        <v>Monroe_HAD45_2069_Winter</v>
      </c>
      <c r="B79" s="1" t="s">
        <v>0</v>
      </c>
      <c r="D79" t="s">
        <v>15</v>
      </c>
      <c r="E79">
        <v>2069</v>
      </c>
      <c r="F79" t="s">
        <v>23</v>
      </c>
      <c r="G79" s="6">
        <v>7.3134524358000004</v>
      </c>
      <c r="H79" s="6">
        <v>8.1610875803600003</v>
      </c>
      <c r="I79" s="6">
        <v>7.7137561422800003</v>
      </c>
    </row>
    <row r="80" spans="1:9">
      <c r="A80" t="str">
        <f t="shared" si="1"/>
        <v>Macomb_HAD45_2069_Winter</v>
      </c>
      <c r="B80" s="1" t="s">
        <v>1</v>
      </c>
      <c r="D80" t="s">
        <v>15</v>
      </c>
      <c r="E80">
        <v>2069</v>
      </c>
      <c r="F80" t="s">
        <v>23</v>
      </c>
      <c r="G80" s="6">
        <v>6.8377644718899999</v>
      </c>
      <c r="H80" s="6">
        <v>7.9799701681400004</v>
      </c>
      <c r="I80" s="6">
        <v>7.5346504249999997</v>
      </c>
    </row>
    <row r="81" spans="1:9">
      <c r="A81" t="str">
        <f t="shared" si="1"/>
        <v>St. Clair_HAD45_2069_Winter</v>
      </c>
      <c r="B81" s="1" t="s">
        <v>2</v>
      </c>
      <c r="D81" t="s">
        <v>15</v>
      </c>
      <c r="E81">
        <v>2069</v>
      </c>
      <c r="F81" t="s">
        <v>23</v>
      </c>
      <c r="G81" s="6">
        <v>6.3075780471899998</v>
      </c>
      <c r="H81" s="6">
        <v>7.6841082991</v>
      </c>
      <c r="I81" s="6">
        <v>6.9468837140100002</v>
      </c>
    </row>
    <row r="82" spans="1:9">
      <c r="A82" t="str">
        <f t="shared" si="1"/>
        <v>Wayne_HAD45_2069_Winter</v>
      </c>
      <c r="B82" s="1" t="s">
        <v>3</v>
      </c>
      <c r="D82" t="s">
        <v>15</v>
      </c>
      <c r="E82">
        <v>2069</v>
      </c>
      <c r="F82" t="s">
        <v>23</v>
      </c>
      <c r="G82" s="6">
        <v>7.3593574887499997</v>
      </c>
      <c r="H82" s="6">
        <v>7.9395340714699998</v>
      </c>
      <c r="I82" s="6">
        <v>7.67204507762</v>
      </c>
    </row>
    <row r="83" spans="1:9">
      <c r="A83" t="str">
        <f t="shared" si="1"/>
        <v>Oakland_HAD45_2069_Winter</v>
      </c>
      <c r="B83" s="1" t="s">
        <v>4</v>
      </c>
      <c r="D83" t="s">
        <v>15</v>
      </c>
      <c r="E83">
        <v>2069</v>
      </c>
      <c r="F83" t="s">
        <v>23</v>
      </c>
      <c r="G83" s="6">
        <v>6.3346289855400002</v>
      </c>
      <c r="H83" s="6">
        <v>7.6533723998000003</v>
      </c>
      <c r="I83" s="6">
        <v>7.0887361746900002</v>
      </c>
    </row>
    <row r="84" spans="1:9">
      <c r="A84" t="str">
        <f t="shared" si="1"/>
        <v>Livingston_HAD45_2069_Winter</v>
      </c>
      <c r="B84" s="1" t="s">
        <v>5</v>
      </c>
      <c r="D84" t="s">
        <v>15</v>
      </c>
      <c r="E84">
        <v>2069</v>
      </c>
      <c r="F84" t="s">
        <v>23</v>
      </c>
      <c r="G84" s="6">
        <v>6.4274447344799999</v>
      </c>
      <c r="H84" s="6">
        <v>7.6429625960400003</v>
      </c>
      <c r="I84" s="6">
        <v>6.8453434037500003</v>
      </c>
    </row>
    <row r="85" spans="1:9">
      <c r="A85" t="str">
        <f t="shared" si="1"/>
        <v>Washtenaw_HAD45_2069_Winter</v>
      </c>
      <c r="B85" s="1" t="s">
        <v>6</v>
      </c>
      <c r="D85" t="s">
        <v>15</v>
      </c>
      <c r="E85">
        <v>2069</v>
      </c>
      <c r="F85" t="s">
        <v>23</v>
      </c>
      <c r="G85" s="6">
        <v>6.7457441361799999</v>
      </c>
      <c r="H85" s="6">
        <v>8.9238222579700004</v>
      </c>
      <c r="I85" s="6">
        <v>7.5992136032299999</v>
      </c>
    </row>
    <row r="86" spans="1:9">
      <c r="A86" t="str">
        <f t="shared" si="1"/>
        <v>Monroe_HAD45_2099_Spring</v>
      </c>
      <c r="B86" s="1" t="s">
        <v>0</v>
      </c>
      <c r="D86" t="s">
        <v>15</v>
      </c>
      <c r="E86">
        <v>2099</v>
      </c>
      <c r="F86" t="s">
        <v>20</v>
      </c>
      <c r="G86" s="6">
        <v>10.4368639773</v>
      </c>
      <c r="H86" s="6">
        <v>11.1412514202</v>
      </c>
      <c r="I86" s="6">
        <v>10.980832704999999</v>
      </c>
    </row>
    <row r="87" spans="1:9">
      <c r="A87" t="str">
        <f t="shared" si="1"/>
        <v>Macomb_HAD45_2099_Spring</v>
      </c>
      <c r="B87" s="1" t="s">
        <v>1</v>
      </c>
      <c r="D87" t="s">
        <v>15</v>
      </c>
      <c r="E87">
        <v>2099</v>
      </c>
      <c r="F87" t="s">
        <v>20</v>
      </c>
      <c r="G87" s="6">
        <v>9.7217797131699992</v>
      </c>
      <c r="H87" s="6">
        <v>10.504946712600001</v>
      </c>
      <c r="I87" s="6">
        <v>10.121639268399999</v>
      </c>
    </row>
    <row r="88" spans="1:9">
      <c r="A88" t="str">
        <f t="shared" si="1"/>
        <v>St. Clair_HAD45_2099_Spring</v>
      </c>
      <c r="B88" s="1" t="s">
        <v>2</v>
      </c>
      <c r="D88" t="s">
        <v>15</v>
      </c>
      <c r="E88">
        <v>2099</v>
      </c>
      <c r="F88" t="s">
        <v>20</v>
      </c>
      <c r="G88" s="6">
        <v>9.3185150037100009</v>
      </c>
      <c r="H88" s="6">
        <v>9.9420277222899998</v>
      </c>
      <c r="I88" s="6">
        <v>9.6978740088999995</v>
      </c>
    </row>
    <row r="89" spans="1:9">
      <c r="A89" t="str">
        <f t="shared" si="1"/>
        <v>Wayne_HAD45_2099_Spring</v>
      </c>
      <c r="B89" s="1" t="s">
        <v>3</v>
      </c>
      <c r="D89" t="s">
        <v>15</v>
      </c>
      <c r="E89">
        <v>2099</v>
      </c>
      <c r="F89" t="s">
        <v>20</v>
      </c>
      <c r="G89" s="6">
        <v>10.223257096299999</v>
      </c>
      <c r="H89" s="6">
        <v>10.941536895500001</v>
      </c>
      <c r="I89" s="6">
        <v>10.4736581626</v>
      </c>
    </row>
    <row r="90" spans="1:9">
      <c r="A90" t="str">
        <f t="shared" si="1"/>
        <v>Oakland_HAD45_2099_Spring</v>
      </c>
      <c r="B90" s="1" t="s">
        <v>4</v>
      </c>
      <c r="D90" t="s">
        <v>15</v>
      </c>
      <c r="E90">
        <v>2099</v>
      </c>
      <c r="F90" t="s">
        <v>20</v>
      </c>
      <c r="G90" s="6">
        <v>9.2290027784599999</v>
      </c>
      <c r="H90" s="6">
        <v>10.3530173904</v>
      </c>
      <c r="I90" s="6">
        <v>9.8644105038899994</v>
      </c>
    </row>
    <row r="91" spans="1:9">
      <c r="A91" t="str">
        <f t="shared" si="1"/>
        <v>Livingston_HAD45_2099_Spring</v>
      </c>
      <c r="B91" s="1" t="s">
        <v>5</v>
      </c>
      <c r="D91" t="s">
        <v>15</v>
      </c>
      <c r="E91">
        <v>2099</v>
      </c>
      <c r="F91" t="s">
        <v>20</v>
      </c>
      <c r="G91" s="6">
        <v>9.2418611861199995</v>
      </c>
      <c r="H91" s="6">
        <v>10.2353610245</v>
      </c>
      <c r="I91" s="6">
        <v>9.6812689866300001</v>
      </c>
    </row>
    <row r="92" spans="1:9">
      <c r="A92" t="str">
        <f t="shared" si="1"/>
        <v>Washtenaw_HAD45_2099_Spring</v>
      </c>
      <c r="B92" s="1" t="s">
        <v>6</v>
      </c>
      <c r="D92" t="s">
        <v>15</v>
      </c>
      <c r="E92">
        <v>2099</v>
      </c>
      <c r="F92" t="s">
        <v>20</v>
      </c>
      <c r="G92" s="6">
        <v>9.5876500052699996</v>
      </c>
      <c r="H92" s="6">
        <v>11.1205776361</v>
      </c>
      <c r="I92" s="6">
        <v>10.4139734496</v>
      </c>
    </row>
    <row r="93" spans="1:9">
      <c r="A93" t="str">
        <f t="shared" si="1"/>
        <v>Monroe_HAD45_2099_Summer</v>
      </c>
      <c r="B93" s="1" t="s">
        <v>0</v>
      </c>
      <c r="D93" t="s">
        <v>15</v>
      </c>
      <c r="E93">
        <v>2099</v>
      </c>
      <c r="F93" t="s">
        <v>21</v>
      </c>
      <c r="G93" s="6">
        <v>8.4126112365299992</v>
      </c>
      <c r="H93" s="6">
        <v>8.9391979611100005</v>
      </c>
      <c r="I93" s="6">
        <v>8.7773009330399994</v>
      </c>
    </row>
    <row r="94" spans="1:9">
      <c r="A94" t="str">
        <f t="shared" si="1"/>
        <v>Macomb_HAD45_2099_Summer</v>
      </c>
      <c r="B94" s="1" t="s">
        <v>1</v>
      </c>
      <c r="D94" t="s">
        <v>15</v>
      </c>
      <c r="E94">
        <v>2099</v>
      </c>
      <c r="F94" t="s">
        <v>21</v>
      </c>
      <c r="G94" s="6">
        <v>8.5768029621699995</v>
      </c>
      <c r="H94" s="6">
        <v>9.0615871232600007</v>
      </c>
      <c r="I94" s="6">
        <v>8.81251247384</v>
      </c>
    </row>
    <row r="95" spans="1:9">
      <c r="A95" t="str">
        <f t="shared" si="1"/>
        <v>St. Clair_HAD45_2099_Summer</v>
      </c>
      <c r="B95" s="1" t="s">
        <v>2</v>
      </c>
      <c r="D95" t="s">
        <v>15</v>
      </c>
      <c r="E95">
        <v>2099</v>
      </c>
      <c r="F95" t="s">
        <v>21</v>
      </c>
      <c r="G95" s="6">
        <v>8.2088641762899996</v>
      </c>
      <c r="H95" s="6">
        <v>8.7010056146500006</v>
      </c>
      <c r="I95" s="6">
        <v>8.5298263388300004</v>
      </c>
    </row>
    <row r="96" spans="1:9">
      <c r="A96" t="str">
        <f t="shared" si="1"/>
        <v>Wayne_HAD45_2099_Summer</v>
      </c>
      <c r="B96" s="1" t="s">
        <v>3</v>
      </c>
      <c r="D96" t="s">
        <v>15</v>
      </c>
      <c r="E96">
        <v>2099</v>
      </c>
      <c r="F96" t="s">
        <v>21</v>
      </c>
      <c r="G96" s="6">
        <v>8.5368225455599998</v>
      </c>
      <c r="H96" s="6">
        <v>9.0011482287700009</v>
      </c>
      <c r="I96" s="6">
        <v>8.7764725988999999</v>
      </c>
    </row>
    <row r="97" spans="1:9">
      <c r="A97" t="str">
        <f t="shared" si="1"/>
        <v>Oakland_HAD45_2099_Summer</v>
      </c>
      <c r="B97" s="1" t="s">
        <v>4</v>
      </c>
      <c r="D97" t="s">
        <v>15</v>
      </c>
      <c r="E97">
        <v>2099</v>
      </c>
      <c r="F97" t="s">
        <v>21</v>
      </c>
      <c r="G97" s="6">
        <v>8.1602637661799999</v>
      </c>
      <c r="H97" s="6">
        <v>8.8074105935000002</v>
      </c>
      <c r="I97" s="6">
        <v>8.4826949565599996</v>
      </c>
    </row>
    <row r="98" spans="1:9">
      <c r="A98" t="str">
        <f t="shared" si="1"/>
        <v>Livingston_HAD45_2099_Summer</v>
      </c>
      <c r="B98" s="1" t="s">
        <v>5</v>
      </c>
      <c r="D98" t="s">
        <v>15</v>
      </c>
      <c r="E98">
        <v>2099</v>
      </c>
      <c r="F98" t="s">
        <v>21</v>
      </c>
      <c r="G98" s="6">
        <v>8.2704378749800007</v>
      </c>
      <c r="H98" s="6">
        <v>8.8652570453399999</v>
      </c>
      <c r="I98" s="6">
        <v>8.5088329971699999</v>
      </c>
    </row>
    <row r="99" spans="1:9">
      <c r="A99" t="str">
        <f t="shared" si="1"/>
        <v>Washtenaw_HAD45_2099_Summer</v>
      </c>
      <c r="B99" s="1" t="s">
        <v>6</v>
      </c>
      <c r="D99" t="s">
        <v>15</v>
      </c>
      <c r="E99">
        <v>2099</v>
      </c>
      <c r="F99" t="s">
        <v>21</v>
      </c>
      <c r="G99" s="6">
        <v>8.7725577354399995</v>
      </c>
      <c r="H99" s="6">
        <v>9.1719321991000005</v>
      </c>
      <c r="I99" s="6">
        <v>8.9748220552499998</v>
      </c>
    </row>
    <row r="100" spans="1:9">
      <c r="A100" t="str">
        <f t="shared" si="1"/>
        <v>Monroe_HAD45_2099_Fall</v>
      </c>
      <c r="B100" s="1" t="s">
        <v>0</v>
      </c>
      <c r="D100" t="s">
        <v>15</v>
      </c>
      <c r="E100">
        <v>2099</v>
      </c>
      <c r="F100" t="s">
        <v>22</v>
      </c>
      <c r="G100" s="6">
        <v>8.4032299173599991</v>
      </c>
      <c r="H100" s="6">
        <v>9.2770486553399998</v>
      </c>
      <c r="I100" s="6">
        <v>8.7773453239899997</v>
      </c>
    </row>
    <row r="101" spans="1:9">
      <c r="A101" t="str">
        <f t="shared" si="1"/>
        <v>Macomb_HAD45_2099_Fall</v>
      </c>
      <c r="B101" s="1" t="s">
        <v>1</v>
      </c>
      <c r="D101" t="s">
        <v>15</v>
      </c>
      <c r="E101">
        <v>2099</v>
      </c>
      <c r="F101" t="s">
        <v>22</v>
      </c>
      <c r="G101" s="6">
        <v>8.65707701945</v>
      </c>
      <c r="H101" s="6">
        <v>9.2833510165199993</v>
      </c>
      <c r="I101" s="6">
        <v>8.9403309291999999</v>
      </c>
    </row>
    <row r="102" spans="1:9">
      <c r="A102" t="str">
        <f t="shared" si="1"/>
        <v>St. Clair_HAD45_2099_Fall</v>
      </c>
      <c r="B102" s="1" t="s">
        <v>2</v>
      </c>
      <c r="D102" t="s">
        <v>15</v>
      </c>
      <c r="E102">
        <v>2099</v>
      </c>
      <c r="F102" t="s">
        <v>22</v>
      </c>
      <c r="G102" s="6">
        <v>8.8515250755599997</v>
      </c>
      <c r="H102" s="6">
        <v>9.2871019849599996</v>
      </c>
      <c r="I102" s="6">
        <v>9.0836986648300009</v>
      </c>
    </row>
    <row r="103" spans="1:9">
      <c r="A103" t="str">
        <f t="shared" si="1"/>
        <v>Wayne_HAD45_2099_Fall</v>
      </c>
      <c r="B103" s="1" t="s">
        <v>3</v>
      </c>
      <c r="D103" t="s">
        <v>15</v>
      </c>
      <c r="E103">
        <v>2099</v>
      </c>
      <c r="F103" t="s">
        <v>22</v>
      </c>
      <c r="G103" s="6">
        <v>8.3713582327800005</v>
      </c>
      <c r="H103" s="6">
        <v>9.16235194283</v>
      </c>
      <c r="I103" s="6">
        <v>8.7739901925199995</v>
      </c>
    </row>
    <row r="104" spans="1:9">
      <c r="A104" t="str">
        <f t="shared" si="1"/>
        <v>Oakland_HAD45_2099_Fall</v>
      </c>
      <c r="B104" s="1" t="s">
        <v>4</v>
      </c>
      <c r="D104" t="s">
        <v>15</v>
      </c>
      <c r="E104">
        <v>2099</v>
      </c>
      <c r="F104" t="s">
        <v>22</v>
      </c>
      <c r="G104" s="6">
        <v>8.06429663672</v>
      </c>
      <c r="H104" s="6">
        <v>9.2353649200000003</v>
      </c>
      <c r="I104" s="6">
        <v>8.7820711290800002</v>
      </c>
    </row>
    <row r="105" spans="1:9">
      <c r="A105" t="str">
        <f t="shared" si="1"/>
        <v>Livingston_HAD45_2099_Fall</v>
      </c>
      <c r="B105" s="1" t="s">
        <v>5</v>
      </c>
      <c r="D105" t="s">
        <v>15</v>
      </c>
      <c r="E105">
        <v>2099</v>
      </c>
      <c r="F105" t="s">
        <v>22</v>
      </c>
      <c r="G105" s="6">
        <v>8.0828240201699995</v>
      </c>
      <c r="H105" s="6">
        <v>9.0125215249899995</v>
      </c>
      <c r="I105" s="6">
        <v>8.7928012560299997</v>
      </c>
    </row>
    <row r="106" spans="1:9">
      <c r="A106" t="str">
        <f t="shared" si="1"/>
        <v>Washtenaw_HAD45_2099_Fall</v>
      </c>
      <c r="B106" s="1" t="s">
        <v>6</v>
      </c>
      <c r="D106" t="s">
        <v>15</v>
      </c>
      <c r="E106">
        <v>2099</v>
      </c>
      <c r="F106" t="s">
        <v>22</v>
      </c>
      <c r="G106" s="6">
        <v>8.8417689246800002</v>
      </c>
      <c r="H106" s="6">
        <v>9.3682200357200003</v>
      </c>
      <c r="I106" s="6">
        <v>9.0990156612900002</v>
      </c>
    </row>
    <row r="107" spans="1:9">
      <c r="A107" t="str">
        <f t="shared" si="1"/>
        <v>Monroe_HAD45_2099_Winter</v>
      </c>
      <c r="B107" s="1" t="s">
        <v>0</v>
      </c>
      <c r="D107" t="s">
        <v>15</v>
      </c>
      <c r="E107">
        <v>2099</v>
      </c>
      <c r="F107" t="s">
        <v>23</v>
      </c>
      <c r="G107" s="6">
        <v>6.9461124968799997</v>
      </c>
      <c r="H107" s="6">
        <v>7.7764823589700001</v>
      </c>
      <c r="I107" s="6">
        <v>7.3693603156199998</v>
      </c>
    </row>
    <row r="108" spans="1:9">
      <c r="A108" t="str">
        <f t="shared" si="1"/>
        <v>Macomb_HAD45_2099_Winter</v>
      </c>
      <c r="B108" s="1" t="s">
        <v>1</v>
      </c>
      <c r="D108" t="s">
        <v>15</v>
      </c>
      <c r="E108">
        <v>2099</v>
      </c>
      <c r="F108" t="s">
        <v>23</v>
      </c>
      <c r="G108" s="6">
        <v>6.5288372268600003</v>
      </c>
      <c r="H108" s="6">
        <v>7.5729778775899996</v>
      </c>
      <c r="I108" s="6">
        <v>7.2049862488</v>
      </c>
    </row>
    <row r="109" spans="1:9">
      <c r="A109" t="str">
        <f t="shared" si="1"/>
        <v>St. Clair_HAD45_2099_Winter</v>
      </c>
      <c r="B109" s="1" t="s">
        <v>2</v>
      </c>
      <c r="D109" t="s">
        <v>15</v>
      </c>
      <c r="E109">
        <v>2099</v>
      </c>
      <c r="F109" t="s">
        <v>23</v>
      </c>
      <c r="G109" s="6">
        <v>5.8825560766300002</v>
      </c>
      <c r="H109" s="6">
        <v>7.3793873032499997</v>
      </c>
      <c r="I109" s="6">
        <v>6.6670369238699996</v>
      </c>
    </row>
    <row r="110" spans="1:9">
      <c r="A110" t="str">
        <f t="shared" si="1"/>
        <v>Wayne_HAD45_2099_Winter</v>
      </c>
      <c r="B110" s="1" t="s">
        <v>3</v>
      </c>
      <c r="D110" t="s">
        <v>15</v>
      </c>
      <c r="E110">
        <v>2099</v>
      </c>
      <c r="F110" t="s">
        <v>23</v>
      </c>
      <c r="G110" s="6">
        <v>7.0589255232200001</v>
      </c>
      <c r="H110" s="6">
        <v>7.5674147028599998</v>
      </c>
      <c r="I110" s="6">
        <v>7.36557290933</v>
      </c>
    </row>
    <row r="111" spans="1:9">
      <c r="A111" t="str">
        <f t="shared" si="1"/>
        <v>Oakland_HAD45_2099_Winter</v>
      </c>
      <c r="B111" s="1" t="s">
        <v>4</v>
      </c>
      <c r="D111" t="s">
        <v>15</v>
      </c>
      <c r="E111">
        <v>2099</v>
      </c>
      <c r="F111" t="s">
        <v>23</v>
      </c>
      <c r="G111" s="6">
        <v>5.9366320298900002</v>
      </c>
      <c r="H111" s="6">
        <v>7.3656719482200002</v>
      </c>
      <c r="I111" s="6">
        <v>6.7191063785900003</v>
      </c>
    </row>
    <row r="112" spans="1:9">
      <c r="A112" t="str">
        <f t="shared" si="1"/>
        <v>Livingston_HAD45_2099_Winter</v>
      </c>
      <c r="B112" s="1" t="s">
        <v>5</v>
      </c>
      <c r="D112" t="s">
        <v>15</v>
      </c>
      <c r="E112">
        <v>2099</v>
      </c>
      <c r="F112" t="s">
        <v>23</v>
      </c>
      <c r="G112" s="6">
        <v>6.0737777852599999</v>
      </c>
      <c r="H112" s="6">
        <v>7.3458641571600003</v>
      </c>
      <c r="I112" s="6">
        <v>6.4538693189499998</v>
      </c>
    </row>
    <row r="113" spans="1:9">
      <c r="A113" t="str">
        <f t="shared" si="1"/>
        <v>Washtenaw_HAD45_2099_Winter</v>
      </c>
      <c r="B113" s="1" t="s">
        <v>6</v>
      </c>
      <c r="D113" t="s">
        <v>15</v>
      </c>
      <c r="E113">
        <v>2099</v>
      </c>
      <c r="F113" t="s">
        <v>23</v>
      </c>
      <c r="G113" s="6">
        <v>6.3513688114600004</v>
      </c>
      <c r="H113" s="6">
        <v>8.5533536752800003</v>
      </c>
      <c r="I113" s="6">
        <v>7.2413246186600002</v>
      </c>
    </row>
    <row r="114" spans="1:9">
      <c r="A114" t="str">
        <f t="shared" si="1"/>
        <v>Monroe_HAD85_2039_Spring</v>
      </c>
      <c r="B114" s="1" t="s">
        <v>0</v>
      </c>
      <c r="D114" t="s">
        <v>16</v>
      </c>
      <c r="E114">
        <v>2039</v>
      </c>
      <c r="F114" t="s">
        <v>20</v>
      </c>
      <c r="G114" s="6">
        <v>9.2696857032000004</v>
      </c>
      <c r="H114" s="6">
        <v>9.8384003047099995</v>
      </c>
      <c r="I114" s="6">
        <v>9.6217644405100007</v>
      </c>
    </row>
    <row r="115" spans="1:9">
      <c r="A115" t="str">
        <f t="shared" si="1"/>
        <v>Macomb_HAD85_2039_Spring</v>
      </c>
      <c r="B115" s="1" t="s">
        <v>1</v>
      </c>
      <c r="D115" t="s">
        <v>16</v>
      </c>
      <c r="E115">
        <v>2039</v>
      </c>
      <c r="F115" t="s">
        <v>20</v>
      </c>
      <c r="G115" s="6">
        <v>8.6594593185100006</v>
      </c>
      <c r="H115" s="6">
        <v>9.3820635285300007</v>
      </c>
      <c r="I115" s="6">
        <v>9.0127767801700003</v>
      </c>
    </row>
    <row r="116" spans="1:9">
      <c r="A116" t="str">
        <f t="shared" si="1"/>
        <v>St. Clair_HAD85_2039_Spring</v>
      </c>
      <c r="B116" s="1" t="s">
        <v>2</v>
      </c>
      <c r="D116" t="s">
        <v>16</v>
      </c>
      <c r="E116">
        <v>2039</v>
      </c>
      <c r="F116" t="s">
        <v>20</v>
      </c>
      <c r="G116" s="6">
        <v>8.2663627160100006</v>
      </c>
      <c r="H116" s="6">
        <v>8.9033168139000001</v>
      </c>
      <c r="I116" s="6">
        <v>8.6467964585499999</v>
      </c>
    </row>
    <row r="117" spans="1:9">
      <c r="A117" t="str">
        <f t="shared" si="1"/>
        <v>Wayne_HAD85_2039_Spring</v>
      </c>
      <c r="B117" s="1" t="s">
        <v>3</v>
      </c>
      <c r="D117" t="s">
        <v>16</v>
      </c>
      <c r="E117">
        <v>2039</v>
      </c>
      <c r="F117" t="s">
        <v>20</v>
      </c>
      <c r="G117" s="6">
        <v>9.2158827507899996</v>
      </c>
      <c r="H117" s="6">
        <v>9.7932629485899998</v>
      </c>
      <c r="I117" s="6">
        <v>9.3926204156700006</v>
      </c>
    </row>
    <row r="118" spans="1:9">
      <c r="A118" t="str">
        <f t="shared" si="1"/>
        <v>Oakland_HAD85_2039_Spring</v>
      </c>
      <c r="B118" s="1" t="s">
        <v>4</v>
      </c>
      <c r="D118" t="s">
        <v>16</v>
      </c>
      <c r="E118">
        <v>2039</v>
      </c>
      <c r="F118" t="s">
        <v>20</v>
      </c>
      <c r="G118" s="6">
        <v>8.3658796763200005</v>
      </c>
      <c r="H118" s="6">
        <v>9.2620413623700006</v>
      </c>
      <c r="I118" s="6">
        <v>8.8517046698800002</v>
      </c>
    </row>
    <row r="119" spans="1:9">
      <c r="A119" t="str">
        <f t="shared" si="1"/>
        <v>Livingston_HAD85_2039_Spring</v>
      </c>
      <c r="B119" s="1" t="s">
        <v>5</v>
      </c>
      <c r="D119" t="s">
        <v>16</v>
      </c>
      <c r="E119">
        <v>2039</v>
      </c>
      <c r="F119" t="s">
        <v>20</v>
      </c>
      <c r="G119" s="6">
        <v>8.3348269729699993</v>
      </c>
      <c r="H119" s="6">
        <v>9.1868521801099998</v>
      </c>
      <c r="I119" s="6">
        <v>8.7096119113300006</v>
      </c>
    </row>
    <row r="120" spans="1:9">
      <c r="A120" t="str">
        <f t="shared" si="1"/>
        <v>Washtenaw_HAD85_2039_Spring</v>
      </c>
      <c r="B120" s="1" t="s">
        <v>6</v>
      </c>
      <c r="D120" t="s">
        <v>16</v>
      </c>
      <c r="E120">
        <v>2039</v>
      </c>
      <c r="F120" t="s">
        <v>20</v>
      </c>
      <c r="G120" s="6">
        <v>8.4906180364499999</v>
      </c>
      <c r="H120" s="6">
        <v>9.8985790884899991</v>
      </c>
      <c r="I120" s="6">
        <v>9.2810955988899995</v>
      </c>
    </row>
    <row r="121" spans="1:9">
      <c r="A121" t="str">
        <f t="shared" si="1"/>
        <v>Monroe_HAD85_2039_Summer</v>
      </c>
      <c r="B121" s="1" t="s">
        <v>0</v>
      </c>
      <c r="D121" t="s">
        <v>16</v>
      </c>
      <c r="E121">
        <v>2039</v>
      </c>
      <c r="F121" t="s">
        <v>21</v>
      </c>
      <c r="G121" s="6">
        <v>9.4088988590000007</v>
      </c>
      <c r="H121" s="6">
        <v>9.7301720556000006</v>
      </c>
      <c r="I121" s="6">
        <v>9.6044516213200009</v>
      </c>
    </row>
    <row r="122" spans="1:9">
      <c r="A122" t="str">
        <f t="shared" si="1"/>
        <v>Macomb_HAD85_2039_Summer</v>
      </c>
      <c r="B122" s="1" t="s">
        <v>1</v>
      </c>
      <c r="D122" t="s">
        <v>16</v>
      </c>
      <c r="E122">
        <v>2039</v>
      </c>
      <c r="F122" t="s">
        <v>21</v>
      </c>
      <c r="G122" s="6">
        <v>9.2627741836799995</v>
      </c>
      <c r="H122" s="6">
        <v>10.113721909900001</v>
      </c>
      <c r="I122" s="6">
        <v>9.80788825594</v>
      </c>
    </row>
    <row r="123" spans="1:9">
      <c r="A123" t="str">
        <f t="shared" si="1"/>
        <v>St. Clair_HAD85_2039_Summer</v>
      </c>
      <c r="B123" s="1" t="s">
        <v>2</v>
      </c>
      <c r="D123" t="s">
        <v>16</v>
      </c>
      <c r="E123">
        <v>2039</v>
      </c>
      <c r="F123" t="s">
        <v>21</v>
      </c>
      <c r="G123" s="6">
        <v>9.5779255817499998</v>
      </c>
      <c r="H123" s="6">
        <v>10.1325109069</v>
      </c>
      <c r="I123" s="6">
        <v>9.9316857892799995</v>
      </c>
    </row>
    <row r="124" spans="1:9">
      <c r="A124" t="str">
        <f t="shared" si="1"/>
        <v>Wayne_HAD85_2039_Summer</v>
      </c>
      <c r="B124" s="1" t="s">
        <v>3</v>
      </c>
      <c r="D124" t="s">
        <v>16</v>
      </c>
      <c r="E124">
        <v>2039</v>
      </c>
      <c r="F124" t="s">
        <v>21</v>
      </c>
      <c r="G124" s="6">
        <v>9.0014185586300002</v>
      </c>
      <c r="H124" s="6">
        <v>9.6800981033000006</v>
      </c>
      <c r="I124" s="6">
        <v>9.4168199057899997</v>
      </c>
    </row>
    <row r="125" spans="1:9">
      <c r="A125" t="str">
        <f t="shared" si="1"/>
        <v>Oakland_HAD85_2039_Summer</v>
      </c>
      <c r="B125" s="1" t="s">
        <v>4</v>
      </c>
      <c r="D125" t="s">
        <v>16</v>
      </c>
      <c r="E125">
        <v>2039</v>
      </c>
      <c r="F125" t="s">
        <v>21</v>
      </c>
      <c r="G125" s="6">
        <v>8.91012392833</v>
      </c>
      <c r="H125" s="6">
        <v>9.8128537227900008</v>
      </c>
      <c r="I125" s="6">
        <v>9.2953656186</v>
      </c>
    </row>
    <row r="126" spans="1:9">
      <c r="A126" t="str">
        <f t="shared" si="1"/>
        <v>Livingston_HAD85_2039_Summer</v>
      </c>
      <c r="B126" s="1" t="s">
        <v>5</v>
      </c>
      <c r="D126" t="s">
        <v>16</v>
      </c>
      <c r="E126">
        <v>2039</v>
      </c>
      <c r="F126" t="s">
        <v>21</v>
      </c>
      <c r="G126" s="6">
        <v>9.1127636603600006</v>
      </c>
      <c r="H126" s="6">
        <v>9.9992129830100005</v>
      </c>
      <c r="I126" s="6">
        <v>9.4557105171300009</v>
      </c>
    </row>
    <row r="127" spans="1:9">
      <c r="A127" t="str">
        <f t="shared" si="1"/>
        <v>Washtenaw_HAD85_2039_Summer</v>
      </c>
      <c r="B127" s="1" t="s">
        <v>6</v>
      </c>
      <c r="D127" t="s">
        <v>16</v>
      </c>
      <c r="E127">
        <v>2039</v>
      </c>
      <c r="F127" t="s">
        <v>21</v>
      </c>
      <c r="G127" s="6">
        <v>9.5908377166300003</v>
      </c>
      <c r="H127" s="6">
        <v>10.235215415400001</v>
      </c>
      <c r="I127" s="6">
        <v>9.8906604265400002</v>
      </c>
    </row>
    <row r="128" spans="1:9">
      <c r="A128" t="str">
        <f t="shared" si="1"/>
        <v>Monroe_HAD85_2039_Fall</v>
      </c>
      <c r="B128" s="1" t="s">
        <v>0</v>
      </c>
      <c r="D128" t="s">
        <v>16</v>
      </c>
      <c r="E128">
        <v>2039</v>
      </c>
      <c r="F128" t="s">
        <v>22</v>
      </c>
      <c r="G128" s="6">
        <v>9.2415099413499995</v>
      </c>
      <c r="H128" s="6">
        <v>10.3521158626</v>
      </c>
      <c r="I128" s="6">
        <v>9.6821395732400006</v>
      </c>
    </row>
    <row r="129" spans="1:9">
      <c r="A129" t="str">
        <f t="shared" si="1"/>
        <v>Macomb_HAD85_2039_Fall</v>
      </c>
      <c r="B129" s="1" t="s">
        <v>1</v>
      </c>
      <c r="D129" t="s">
        <v>16</v>
      </c>
      <c r="E129">
        <v>2039</v>
      </c>
      <c r="F129" t="s">
        <v>22</v>
      </c>
      <c r="G129" s="6">
        <v>9.7814774120199992</v>
      </c>
      <c r="H129" s="6">
        <v>10.659299668899999</v>
      </c>
      <c r="I129" s="6">
        <v>10.1404650111</v>
      </c>
    </row>
    <row r="130" spans="1:9">
      <c r="A130" t="str">
        <f t="shared" si="1"/>
        <v>St. Clair_HAD85_2039_Fall</v>
      </c>
      <c r="B130" s="1" t="s">
        <v>2</v>
      </c>
      <c r="D130" t="s">
        <v>16</v>
      </c>
      <c r="E130">
        <v>2039</v>
      </c>
      <c r="F130" t="s">
        <v>22</v>
      </c>
      <c r="G130" s="6">
        <v>9.8627478517099991</v>
      </c>
      <c r="H130" s="6">
        <v>10.691767706</v>
      </c>
      <c r="I130" s="6">
        <v>10.4053070556</v>
      </c>
    </row>
    <row r="131" spans="1:9">
      <c r="A131" t="str">
        <f t="shared" ref="A131:A194" si="2">_xlfn.CONCAT(B131,"_",D131,"_",E131,"_",F131)</f>
        <v>Wayne_HAD85_2039_Fall</v>
      </c>
      <c r="B131" s="1" t="s">
        <v>3</v>
      </c>
      <c r="D131" t="s">
        <v>16</v>
      </c>
      <c r="E131">
        <v>2039</v>
      </c>
      <c r="F131" t="s">
        <v>22</v>
      </c>
      <c r="G131" s="6">
        <v>9.4549780870499998</v>
      </c>
      <c r="H131" s="6">
        <v>10.3298157989</v>
      </c>
      <c r="I131" s="6">
        <v>9.8706341621100009</v>
      </c>
    </row>
    <row r="132" spans="1:9">
      <c r="A132" t="str">
        <f t="shared" si="2"/>
        <v>Oakland_HAD85_2039_Fall</v>
      </c>
      <c r="B132" s="1" t="s">
        <v>4</v>
      </c>
      <c r="D132" t="s">
        <v>16</v>
      </c>
      <c r="E132">
        <v>2039</v>
      </c>
      <c r="F132" t="s">
        <v>22</v>
      </c>
      <c r="G132" s="6">
        <v>9.2319261824800005</v>
      </c>
      <c r="H132" s="6">
        <v>10.742388915899999</v>
      </c>
      <c r="I132" s="6">
        <v>10.107129843699999</v>
      </c>
    </row>
    <row r="133" spans="1:9">
      <c r="A133" t="str">
        <f t="shared" si="2"/>
        <v>Livingston_HAD85_2039_Fall</v>
      </c>
      <c r="B133" s="1" t="s">
        <v>5</v>
      </c>
      <c r="D133" t="s">
        <v>16</v>
      </c>
      <c r="E133">
        <v>2039</v>
      </c>
      <c r="F133" t="s">
        <v>22</v>
      </c>
      <c r="G133" s="6">
        <v>9.3291447393400002</v>
      </c>
      <c r="H133" s="6">
        <v>10.4078067445</v>
      </c>
      <c r="I133" s="6">
        <v>10.1286197277</v>
      </c>
    </row>
    <row r="134" spans="1:9">
      <c r="A134" t="str">
        <f t="shared" si="2"/>
        <v>Washtenaw_HAD85_2039_Fall</v>
      </c>
      <c r="B134" s="1" t="s">
        <v>6</v>
      </c>
      <c r="D134" t="s">
        <v>16</v>
      </c>
      <c r="E134">
        <v>2039</v>
      </c>
      <c r="F134" t="s">
        <v>22</v>
      </c>
      <c r="G134" s="6">
        <v>10.029488806</v>
      </c>
      <c r="H134" s="6">
        <v>10.424296629900001</v>
      </c>
      <c r="I134" s="6">
        <v>10.251243738599999</v>
      </c>
    </row>
    <row r="135" spans="1:9">
      <c r="A135" t="str">
        <f t="shared" si="2"/>
        <v>Monroe_HAD85_2039_Winter</v>
      </c>
      <c r="B135" s="1" t="s">
        <v>0</v>
      </c>
      <c r="D135" t="s">
        <v>16</v>
      </c>
      <c r="E135">
        <v>2039</v>
      </c>
      <c r="F135" t="s">
        <v>23</v>
      </c>
      <c r="G135" s="6">
        <v>6.4447499715800003</v>
      </c>
      <c r="H135" s="6">
        <v>7.0839995333100001</v>
      </c>
      <c r="I135" s="6">
        <v>6.7597463307799996</v>
      </c>
    </row>
    <row r="136" spans="1:9">
      <c r="A136" t="str">
        <f t="shared" si="2"/>
        <v>Macomb_HAD85_2039_Winter</v>
      </c>
      <c r="B136" s="1" t="s">
        <v>1</v>
      </c>
      <c r="D136" t="s">
        <v>16</v>
      </c>
      <c r="E136">
        <v>2039</v>
      </c>
      <c r="F136" t="s">
        <v>23</v>
      </c>
      <c r="G136" s="6">
        <v>5.8748658701899998</v>
      </c>
      <c r="H136" s="6">
        <v>6.9508349096400002</v>
      </c>
      <c r="I136" s="6">
        <v>6.5621446616199997</v>
      </c>
    </row>
    <row r="137" spans="1:9">
      <c r="A137" t="str">
        <f t="shared" si="2"/>
        <v>St. Clair_HAD85_2039_Winter</v>
      </c>
      <c r="B137" s="1" t="s">
        <v>2</v>
      </c>
      <c r="D137" t="s">
        <v>16</v>
      </c>
      <c r="E137">
        <v>2039</v>
      </c>
      <c r="F137" t="s">
        <v>23</v>
      </c>
      <c r="G137" s="6">
        <v>5.2762570058099998</v>
      </c>
      <c r="H137" s="6">
        <v>6.7111210356499997</v>
      </c>
      <c r="I137" s="6">
        <v>5.9443648071800004</v>
      </c>
    </row>
    <row r="138" spans="1:9">
      <c r="A138" t="str">
        <f t="shared" si="2"/>
        <v>Wayne_HAD85_2039_Winter</v>
      </c>
      <c r="B138" s="1" t="s">
        <v>3</v>
      </c>
      <c r="D138" t="s">
        <v>16</v>
      </c>
      <c r="E138">
        <v>2039</v>
      </c>
      <c r="F138" t="s">
        <v>23</v>
      </c>
      <c r="G138" s="6">
        <v>6.4257643782900002</v>
      </c>
      <c r="H138" s="6">
        <v>6.9718029754100002</v>
      </c>
      <c r="I138" s="6">
        <v>6.75689571852</v>
      </c>
    </row>
    <row r="139" spans="1:9">
      <c r="A139" t="str">
        <f t="shared" si="2"/>
        <v>Oakland_HAD85_2039_Winter</v>
      </c>
      <c r="B139" s="1" t="s">
        <v>4</v>
      </c>
      <c r="D139" t="s">
        <v>16</v>
      </c>
      <c r="E139">
        <v>2039</v>
      </c>
      <c r="F139" t="s">
        <v>23</v>
      </c>
      <c r="G139" s="6">
        <v>5.4506198777100003</v>
      </c>
      <c r="H139" s="6">
        <v>6.6976695843299998</v>
      </c>
      <c r="I139" s="6">
        <v>6.1415106180999999</v>
      </c>
    </row>
    <row r="140" spans="1:9">
      <c r="A140" t="str">
        <f t="shared" si="2"/>
        <v>Livingston_HAD85_2039_Winter</v>
      </c>
      <c r="B140" s="1" t="s">
        <v>5</v>
      </c>
      <c r="D140" t="s">
        <v>16</v>
      </c>
      <c r="E140">
        <v>2039</v>
      </c>
      <c r="F140" t="s">
        <v>23</v>
      </c>
      <c r="G140" s="6">
        <v>5.4383232761300002</v>
      </c>
      <c r="H140" s="6">
        <v>6.6615795927599999</v>
      </c>
      <c r="I140" s="6">
        <v>5.8228098620099997</v>
      </c>
    </row>
    <row r="141" spans="1:9">
      <c r="A141" t="str">
        <f t="shared" si="2"/>
        <v>Washtenaw_HAD85_2039_Winter</v>
      </c>
      <c r="B141" s="1" t="s">
        <v>6</v>
      </c>
      <c r="D141" t="s">
        <v>16</v>
      </c>
      <c r="E141">
        <v>2039</v>
      </c>
      <c r="F141" t="s">
        <v>23</v>
      </c>
      <c r="G141" s="6">
        <v>5.7957388802100001</v>
      </c>
      <c r="H141" s="6">
        <v>7.9073778402199997</v>
      </c>
      <c r="I141" s="6">
        <v>6.6622194163800001</v>
      </c>
    </row>
    <row r="142" spans="1:9">
      <c r="A142" t="str">
        <f t="shared" si="2"/>
        <v>Monroe_HAD85_2069_Spring</v>
      </c>
      <c r="B142" s="1" t="s">
        <v>0</v>
      </c>
      <c r="D142" t="s">
        <v>16</v>
      </c>
      <c r="E142">
        <v>2069</v>
      </c>
      <c r="F142" t="s">
        <v>20</v>
      </c>
      <c r="G142" s="6">
        <v>9.6635829775400008</v>
      </c>
      <c r="H142" s="6">
        <v>10.177357626599999</v>
      </c>
      <c r="I142" s="6">
        <v>10.016304502700001</v>
      </c>
    </row>
    <row r="143" spans="1:9">
      <c r="A143" t="str">
        <f t="shared" si="2"/>
        <v>Macomb_HAD85_2069_Spring</v>
      </c>
      <c r="B143" s="1" t="s">
        <v>1</v>
      </c>
      <c r="D143" t="s">
        <v>16</v>
      </c>
      <c r="E143">
        <v>2069</v>
      </c>
      <c r="F143" t="s">
        <v>20</v>
      </c>
      <c r="G143" s="6">
        <v>9.1030672301699997</v>
      </c>
      <c r="H143" s="6">
        <v>9.9948989719199997</v>
      </c>
      <c r="I143" s="6">
        <v>9.5578259155099996</v>
      </c>
    </row>
    <row r="144" spans="1:9">
      <c r="A144" t="str">
        <f t="shared" si="2"/>
        <v>St. Clair_HAD85_2069_Spring</v>
      </c>
      <c r="B144" s="1" t="s">
        <v>2</v>
      </c>
      <c r="D144" t="s">
        <v>16</v>
      </c>
      <c r="E144">
        <v>2069</v>
      </c>
      <c r="F144" t="s">
        <v>20</v>
      </c>
      <c r="G144" s="6">
        <v>8.9633418739700002</v>
      </c>
      <c r="H144" s="6">
        <v>9.5684511426099998</v>
      </c>
      <c r="I144" s="6">
        <v>9.30699873949</v>
      </c>
    </row>
    <row r="145" spans="1:9">
      <c r="A145" t="str">
        <f t="shared" si="2"/>
        <v>Wayne_HAD85_2069_Spring</v>
      </c>
      <c r="B145" s="1" t="s">
        <v>3</v>
      </c>
      <c r="D145" t="s">
        <v>16</v>
      </c>
      <c r="E145">
        <v>2069</v>
      </c>
      <c r="F145" t="s">
        <v>20</v>
      </c>
      <c r="G145" s="6">
        <v>9.5641586530199998</v>
      </c>
      <c r="H145" s="6">
        <v>10.079995072099999</v>
      </c>
      <c r="I145" s="6">
        <v>9.7754459802499998</v>
      </c>
    </row>
    <row r="146" spans="1:9">
      <c r="A146" t="str">
        <f t="shared" si="2"/>
        <v>Oakland_HAD85_2069_Spring</v>
      </c>
      <c r="B146" s="1" t="s">
        <v>4</v>
      </c>
      <c r="D146" t="s">
        <v>16</v>
      </c>
      <c r="E146">
        <v>2069</v>
      </c>
      <c r="F146" t="s">
        <v>20</v>
      </c>
      <c r="G146" s="6">
        <v>8.8897405300799992</v>
      </c>
      <c r="H146" s="6">
        <v>9.6406826946000006</v>
      </c>
      <c r="I146" s="6">
        <v>9.2857382746500008</v>
      </c>
    </row>
    <row r="147" spans="1:9">
      <c r="A147" t="str">
        <f t="shared" si="2"/>
        <v>Livingston_HAD85_2069_Spring</v>
      </c>
      <c r="B147" s="1" t="s">
        <v>5</v>
      </c>
      <c r="D147" t="s">
        <v>16</v>
      </c>
      <c r="E147">
        <v>2069</v>
      </c>
      <c r="F147" t="s">
        <v>20</v>
      </c>
      <c r="G147" s="6">
        <v>8.8775628861100007</v>
      </c>
      <c r="H147" s="6">
        <v>9.7254990771099994</v>
      </c>
      <c r="I147" s="6">
        <v>9.2305159718999992</v>
      </c>
    </row>
    <row r="148" spans="1:9">
      <c r="A148" t="str">
        <f t="shared" si="2"/>
        <v>Washtenaw_HAD85_2069_Spring</v>
      </c>
      <c r="B148" s="1" t="s">
        <v>6</v>
      </c>
      <c r="D148" t="s">
        <v>16</v>
      </c>
      <c r="E148">
        <v>2069</v>
      </c>
      <c r="F148" t="s">
        <v>20</v>
      </c>
      <c r="G148" s="6">
        <v>8.8582635387300002</v>
      </c>
      <c r="H148" s="6">
        <v>10.416226740300001</v>
      </c>
      <c r="I148" s="6">
        <v>9.6926080216900008</v>
      </c>
    </row>
    <row r="149" spans="1:9">
      <c r="A149" t="str">
        <f t="shared" si="2"/>
        <v>Monroe_HAD85_2069_Summer</v>
      </c>
      <c r="B149" s="1" t="s">
        <v>0</v>
      </c>
      <c r="D149" t="s">
        <v>16</v>
      </c>
      <c r="E149">
        <v>2069</v>
      </c>
      <c r="F149" t="s">
        <v>21</v>
      </c>
      <c r="G149" s="6">
        <v>6.5376937682699996</v>
      </c>
      <c r="H149" s="6">
        <v>6.9131022840699998</v>
      </c>
      <c r="I149" s="6">
        <v>6.7896685534500003</v>
      </c>
    </row>
    <row r="150" spans="1:9">
      <c r="A150" t="str">
        <f t="shared" si="2"/>
        <v>Macomb_HAD85_2069_Summer</v>
      </c>
      <c r="B150" s="1" t="s">
        <v>1</v>
      </c>
      <c r="D150" t="s">
        <v>16</v>
      </c>
      <c r="E150">
        <v>2069</v>
      </c>
      <c r="F150" t="s">
        <v>21</v>
      </c>
      <c r="G150" s="6">
        <v>6.4615483796299999</v>
      </c>
      <c r="H150" s="6">
        <v>6.9569041586599996</v>
      </c>
      <c r="I150" s="6">
        <v>6.7278398678700002</v>
      </c>
    </row>
    <row r="151" spans="1:9">
      <c r="A151" t="str">
        <f t="shared" si="2"/>
        <v>St. Clair_HAD85_2069_Summer</v>
      </c>
      <c r="B151" s="1" t="s">
        <v>2</v>
      </c>
      <c r="D151" t="s">
        <v>16</v>
      </c>
      <c r="E151">
        <v>2069</v>
      </c>
      <c r="F151" t="s">
        <v>21</v>
      </c>
      <c r="G151" s="6">
        <v>6.58143607486</v>
      </c>
      <c r="H151" s="6">
        <v>7.0233088980099998</v>
      </c>
      <c r="I151" s="6">
        <v>6.8385588778099997</v>
      </c>
    </row>
    <row r="152" spans="1:9">
      <c r="A152" t="str">
        <f t="shared" si="2"/>
        <v>Wayne_HAD85_2069_Summer</v>
      </c>
      <c r="B152" s="1" t="s">
        <v>3</v>
      </c>
      <c r="D152" t="s">
        <v>16</v>
      </c>
      <c r="E152">
        <v>2069</v>
      </c>
      <c r="F152" t="s">
        <v>21</v>
      </c>
      <c r="G152" s="6">
        <v>6.2948605129999997</v>
      </c>
      <c r="H152" s="6">
        <v>6.7593893188600003</v>
      </c>
      <c r="I152" s="6">
        <v>6.5349821371500001</v>
      </c>
    </row>
    <row r="153" spans="1:9">
      <c r="A153" t="str">
        <f t="shared" si="2"/>
        <v>Oakland_HAD85_2069_Summer</v>
      </c>
      <c r="B153" s="1" t="s">
        <v>4</v>
      </c>
      <c r="D153" t="s">
        <v>16</v>
      </c>
      <c r="E153">
        <v>2069</v>
      </c>
      <c r="F153" t="s">
        <v>21</v>
      </c>
      <c r="G153" s="6">
        <v>6.1661692285600003</v>
      </c>
      <c r="H153" s="6">
        <v>6.8359785280600001</v>
      </c>
      <c r="I153" s="6">
        <v>6.4639033933499999</v>
      </c>
    </row>
    <row r="154" spans="1:9">
      <c r="A154" t="str">
        <f t="shared" si="2"/>
        <v>Livingston_HAD85_2069_Summer</v>
      </c>
      <c r="B154" s="1" t="s">
        <v>5</v>
      </c>
      <c r="D154" t="s">
        <v>16</v>
      </c>
      <c r="E154">
        <v>2069</v>
      </c>
      <c r="F154" t="s">
        <v>21</v>
      </c>
      <c r="G154" s="6">
        <v>6.3411644809399998</v>
      </c>
      <c r="H154" s="6">
        <v>7.0079766800599996</v>
      </c>
      <c r="I154" s="6">
        <v>6.5991900923099998</v>
      </c>
    </row>
    <row r="155" spans="1:9">
      <c r="A155" t="str">
        <f t="shared" si="2"/>
        <v>Washtenaw_HAD85_2069_Summer</v>
      </c>
      <c r="B155" s="1" t="s">
        <v>6</v>
      </c>
      <c r="D155" t="s">
        <v>16</v>
      </c>
      <c r="E155">
        <v>2069</v>
      </c>
      <c r="F155" t="s">
        <v>21</v>
      </c>
      <c r="G155" s="6">
        <v>6.5243260104400003</v>
      </c>
      <c r="H155" s="6">
        <v>7.03355053728</v>
      </c>
      <c r="I155" s="6">
        <v>6.8117516804099996</v>
      </c>
    </row>
    <row r="156" spans="1:9">
      <c r="A156" t="str">
        <f t="shared" si="2"/>
        <v>Monroe_HAD85_2069_Fall</v>
      </c>
      <c r="B156" s="1" t="s">
        <v>0</v>
      </c>
      <c r="D156" t="s">
        <v>16</v>
      </c>
      <c r="E156">
        <v>2069</v>
      </c>
      <c r="F156" t="s">
        <v>22</v>
      </c>
      <c r="G156" s="6">
        <v>7.5758275131100001</v>
      </c>
      <c r="H156" s="6">
        <v>8.5545727642999996</v>
      </c>
      <c r="I156" s="6">
        <v>7.9975719466899999</v>
      </c>
    </row>
    <row r="157" spans="1:9">
      <c r="A157" t="str">
        <f t="shared" si="2"/>
        <v>Macomb_HAD85_2069_Fall</v>
      </c>
      <c r="B157" s="1" t="s">
        <v>1</v>
      </c>
      <c r="D157" t="s">
        <v>16</v>
      </c>
      <c r="E157">
        <v>2069</v>
      </c>
      <c r="F157" t="s">
        <v>22</v>
      </c>
      <c r="G157" s="6">
        <v>7.93366263306</v>
      </c>
      <c r="H157" s="6">
        <v>8.5941281612000004</v>
      </c>
      <c r="I157" s="6">
        <v>8.1951646786599994</v>
      </c>
    </row>
    <row r="158" spans="1:9">
      <c r="A158" t="str">
        <f t="shared" si="2"/>
        <v>St. Clair_HAD85_2069_Fall</v>
      </c>
      <c r="B158" s="1" t="s">
        <v>2</v>
      </c>
      <c r="D158" t="s">
        <v>16</v>
      </c>
      <c r="E158">
        <v>2069</v>
      </c>
      <c r="F158" t="s">
        <v>22</v>
      </c>
      <c r="G158" s="6">
        <v>8.0533649546300001</v>
      </c>
      <c r="H158" s="6">
        <v>8.6411026301299998</v>
      </c>
      <c r="I158" s="6">
        <v>8.3895784857799995</v>
      </c>
    </row>
    <row r="159" spans="1:9">
      <c r="A159" t="str">
        <f t="shared" si="2"/>
        <v>Wayne_HAD85_2069_Fall</v>
      </c>
      <c r="B159" s="1" t="s">
        <v>3</v>
      </c>
      <c r="D159" t="s">
        <v>16</v>
      </c>
      <c r="E159">
        <v>2069</v>
      </c>
      <c r="F159" t="s">
        <v>22</v>
      </c>
      <c r="G159" s="6">
        <v>7.7109467576100004</v>
      </c>
      <c r="H159" s="6">
        <v>8.3896244881299999</v>
      </c>
      <c r="I159" s="6">
        <v>8.0580285321399998</v>
      </c>
    </row>
    <row r="160" spans="1:9">
      <c r="A160" t="str">
        <f t="shared" si="2"/>
        <v>Oakland_HAD85_2069_Fall</v>
      </c>
      <c r="B160" s="1" t="s">
        <v>4</v>
      </c>
      <c r="D160" t="s">
        <v>16</v>
      </c>
      <c r="E160">
        <v>2069</v>
      </c>
      <c r="F160" t="s">
        <v>22</v>
      </c>
      <c r="G160" s="6">
        <v>7.5783402022199997</v>
      </c>
      <c r="H160" s="6">
        <v>8.6539027908000001</v>
      </c>
      <c r="I160" s="6">
        <v>8.1891684104600007</v>
      </c>
    </row>
    <row r="161" spans="1:9">
      <c r="A161" t="str">
        <f t="shared" si="2"/>
        <v>Livingston_HAD85_2069_Fall</v>
      </c>
      <c r="B161" s="1" t="s">
        <v>5</v>
      </c>
      <c r="D161" t="s">
        <v>16</v>
      </c>
      <c r="E161">
        <v>2069</v>
      </c>
      <c r="F161" t="s">
        <v>22</v>
      </c>
      <c r="G161" s="6">
        <v>7.6844342035700004</v>
      </c>
      <c r="H161" s="6">
        <v>8.6675316312799993</v>
      </c>
      <c r="I161" s="6">
        <v>8.4209633389299992</v>
      </c>
    </row>
    <row r="162" spans="1:9">
      <c r="A162" t="str">
        <f t="shared" si="2"/>
        <v>Washtenaw_HAD85_2069_Fall</v>
      </c>
      <c r="B162" s="1" t="s">
        <v>6</v>
      </c>
      <c r="D162" t="s">
        <v>16</v>
      </c>
      <c r="E162">
        <v>2069</v>
      </c>
      <c r="F162" t="s">
        <v>22</v>
      </c>
      <c r="G162" s="6">
        <v>8.2934133401099999</v>
      </c>
      <c r="H162" s="6">
        <v>8.7514597198599997</v>
      </c>
      <c r="I162" s="6">
        <v>8.5802618026200008</v>
      </c>
    </row>
    <row r="163" spans="1:9">
      <c r="A163" t="str">
        <f t="shared" si="2"/>
        <v>Monroe_HAD85_2069_Winter</v>
      </c>
      <c r="B163" s="1" t="s">
        <v>0</v>
      </c>
      <c r="D163" t="s">
        <v>16</v>
      </c>
      <c r="E163">
        <v>2069</v>
      </c>
      <c r="F163" t="s">
        <v>23</v>
      </c>
      <c r="G163" s="6">
        <v>7.3388682918699999</v>
      </c>
      <c r="H163" s="6">
        <v>8.0891777670800007</v>
      </c>
      <c r="I163" s="6">
        <v>7.7618459790300003</v>
      </c>
    </row>
    <row r="164" spans="1:9">
      <c r="A164" t="str">
        <f t="shared" si="2"/>
        <v>Macomb_HAD85_2069_Winter</v>
      </c>
      <c r="B164" s="1" t="s">
        <v>1</v>
      </c>
      <c r="D164" t="s">
        <v>16</v>
      </c>
      <c r="E164">
        <v>2069</v>
      </c>
      <c r="F164" t="s">
        <v>23</v>
      </c>
      <c r="G164" s="6">
        <v>7.0028940764999996</v>
      </c>
      <c r="H164" s="6">
        <v>8.2136676559099993</v>
      </c>
      <c r="I164" s="6">
        <v>7.7357101936600001</v>
      </c>
    </row>
    <row r="165" spans="1:9">
      <c r="A165" t="str">
        <f t="shared" si="2"/>
        <v>St. Clair_HAD85_2069_Winter</v>
      </c>
      <c r="B165" s="1" t="s">
        <v>2</v>
      </c>
      <c r="D165" t="s">
        <v>16</v>
      </c>
      <c r="E165">
        <v>2069</v>
      </c>
      <c r="F165" t="s">
        <v>23</v>
      </c>
      <c r="G165" s="6">
        <v>6.3969283744599998</v>
      </c>
      <c r="H165" s="6">
        <v>7.8441066782200002</v>
      </c>
      <c r="I165" s="6">
        <v>7.0786567187699996</v>
      </c>
    </row>
    <row r="166" spans="1:9">
      <c r="A166" t="str">
        <f t="shared" si="2"/>
        <v>Wayne_HAD85_2069_Winter</v>
      </c>
      <c r="B166" s="1" t="s">
        <v>3</v>
      </c>
      <c r="D166" t="s">
        <v>16</v>
      </c>
      <c r="E166">
        <v>2069</v>
      </c>
      <c r="F166" t="s">
        <v>23</v>
      </c>
      <c r="G166" s="6">
        <v>7.5314983492399996</v>
      </c>
      <c r="H166" s="6">
        <v>8.1087693677299999</v>
      </c>
      <c r="I166" s="6">
        <v>7.8596436236100002</v>
      </c>
    </row>
    <row r="167" spans="1:9">
      <c r="A167" t="str">
        <f t="shared" si="2"/>
        <v>Oakland_HAD85_2069_Winter</v>
      </c>
      <c r="B167" s="1" t="s">
        <v>4</v>
      </c>
      <c r="D167" t="s">
        <v>16</v>
      </c>
      <c r="E167">
        <v>2069</v>
      </c>
      <c r="F167" t="s">
        <v>23</v>
      </c>
      <c r="G167" s="6">
        <v>6.4628253562699998</v>
      </c>
      <c r="H167" s="6">
        <v>7.8034301937199997</v>
      </c>
      <c r="I167" s="6">
        <v>7.2008875761300004</v>
      </c>
    </row>
    <row r="168" spans="1:9">
      <c r="A168" t="str">
        <f t="shared" si="2"/>
        <v>Livingston_HAD85_2069_Winter</v>
      </c>
      <c r="B168" s="1" t="s">
        <v>5</v>
      </c>
      <c r="D168" t="s">
        <v>16</v>
      </c>
      <c r="E168">
        <v>2069</v>
      </c>
      <c r="F168" t="s">
        <v>23</v>
      </c>
      <c r="G168" s="6">
        <v>6.3938992670000001</v>
      </c>
      <c r="H168" s="6">
        <v>7.7882338973099996</v>
      </c>
      <c r="I168" s="6">
        <v>6.8564170514200002</v>
      </c>
    </row>
    <row r="169" spans="1:9">
      <c r="A169" t="str">
        <f t="shared" si="2"/>
        <v>Washtenaw_HAD85_2069_Winter</v>
      </c>
      <c r="B169" s="1" t="s">
        <v>6</v>
      </c>
      <c r="D169" t="s">
        <v>16</v>
      </c>
      <c r="E169">
        <v>2069</v>
      </c>
      <c r="F169" t="s">
        <v>23</v>
      </c>
      <c r="G169" s="6">
        <v>6.81462158224</v>
      </c>
      <c r="H169" s="6">
        <v>9.2064011943700006</v>
      </c>
      <c r="I169" s="6">
        <v>7.7583569833999997</v>
      </c>
    </row>
    <row r="170" spans="1:9">
      <c r="A170" t="str">
        <f t="shared" si="2"/>
        <v>Monroe_HAD85_2099_Spring</v>
      </c>
      <c r="B170" s="1" t="s">
        <v>0</v>
      </c>
      <c r="D170" t="s">
        <v>16</v>
      </c>
      <c r="E170">
        <v>2099</v>
      </c>
      <c r="F170" t="s">
        <v>20</v>
      </c>
      <c r="G170" s="6">
        <v>11.4666032721</v>
      </c>
      <c r="H170" s="6">
        <v>12.1058060562</v>
      </c>
      <c r="I170" s="6">
        <v>11.869980122899999</v>
      </c>
    </row>
    <row r="171" spans="1:9">
      <c r="A171" t="str">
        <f t="shared" si="2"/>
        <v>Macomb_HAD85_2099_Spring</v>
      </c>
      <c r="B171" s="1" t="s">
        <v>1</v>
      </c>
      <c r="D171" t="s">
        <v>16</v>
      </c>
      <c r="E171">
        <v>2099</v>
      </c>
      <c r="F171" t="s">
        <v>20</v>
      </c>
      <c r="G171" s="6">
        <v>10.911264064099999</v>
      </c>
      <c r="H171" s="6">
        <v>11.8114119047</v>
      </c>
      <c r="I171" s="6">
        <v>11.338676447199999</v>
      </c>
    </row>
    <row r="172" spans="1:9">
      <c r="A172" t="str">
        <f t="shared" si="2"/>
        <v>St. Clair_HAD85_2099_Spring</v>
      </c>
      <c r="B172" s="1" t="s">
        <v>2</v>
      </c>
      <c r="D172" t="s">
        <v>16</v>
      </c>
      <c r="E172">
        <v>2099</v>
      </c>
      <c r="F172" t="s">
        <v>20</v>
      </c>
      <c r="G172" s="6">
        <v>10.711013100000001</v>
      </c>
      <c r="H172" s="6">
        <v>11.492995843999999</v>
      </c>
      <c r="I172" s="6">
        <v>11.095979161600001</v>
      </c>
    </row>
    <row r="173" spans="1:9">
      <c r="A173" t="str">
        <f t="shared" si="2"/>
        <v>Wayne_HAD85_2099_Spring</v>
      </c>
      <c r="B173" s="1" t="s">
        <v>3</v>
      </c>
      <c r="D173" t="s">
        <v>16</v>
      </c>
      <c r="E173">
        <v>2099</v>
      </c>
      <c r="F173" t="s">
        <v>20</v>
      </c>
      <c r="G173" s="6">
        <v>11.298120555100001</v>
      </c>
      <c r="H173" s="6">
        <v>11.9845226894</v>
      </c>
      <c r="I173" s="6">
        <v>11.5798459121</v>
      </c>
    </row>
    <row r="174" spans="1:9">
      <c r="A174" t="str">
        <f t="shared" si="2"/>
        <v>Oakland_HAD85_2099_Spring</v>
      </c>
      <c r="B174" s="1" t="s">
        <v>4</v>
      </c>
      <c r="D174" t="s">
        <v>16</v>
      </c>
      <c r="E174">
        <v>2099</v>
      </c>
      <c r="F174" t="s">
        <v>20</v>
      </c>
      <c r="G174" s="6">
        <v>10.4543932224</v>
      </c>
      <c r="H174" s="6">
        <v>11.4069417281</v>
      </c>
      <c r="I174" s="6">
        <v>11.015007386000001</v>
      </c>
    </row>
    <row r="175" spans="1:9">
      <c r="A175" t="str">
        <f t="shared" si="2"/>
        <v>Livingston_HAD85_2099_Spring</v>
      </c>
      <c r="B175" s="1" t="s">
        <v>5</v>
      </c>
      <c r="D175" t="s">
        <v>16</v>
      </c>
      <c r="E175">
        <v>2099</v>
      </c>
      <c r="F175" t="s">
        <v>20</v>
      </c>
      <c r="G175" s="6">
        <v>10.4486677099</v>
      </c>
      <c r="H175" s="6">
        <v>11.759295938799999</v>
      </c>
      <c r="I175" s="6">
        <v>10.9166316746</v>
      </c>
    </row>
    <row r="176" spans="1:9">
      <c r="A176" t="str">
        <f t="shared" si="2"/>
        <v>Washtenaw_HAD85_2099_Spring</v>
      </c>
      <c r="B176" s="1" t="s">
        <v>6</v>
      </c>
      <c r="D176" t="s">
        <v>16</v>
      </c>
      <c r="E176">
        <v>2099</v>
      </c>
      <c r="F176" t="s">
        <v>20</v>
      </c>
      <c r="G176" s="6">
        <v>10.4352178358</v>
      </c>
      <c r="H176" s="6">
        <v>12.154052115900001</v>
      </c>
      <c r="I176" s="6">
        <v>11.346686976000001</v>
      </c>
    </row>
    <row r="177" spans="1:9">
      <c r="A177" t="str">
        <f t="shared" si="2"/>
        <v>Monroe_HAD85_2099_Summer</v>
      </c>
      <c r="B177" s="1" t="s">
        <v>0</v>
      </c>
      <c r="D177" t="s">
        <v>16</v>
      </c>
      <c r="E177">
        <v>2099</v>
      </c>
      <c r="F177" t="s">
        <v>21</v>
      </c>
      <c r="G177" s="6">
        <v>6.8823935140000003</v>
      </c>
      <c r="H177" s="6">
        <v>7.1779509413199998</v>
      </c>
      <c r="I177" s="6">
        <v>7.0447626347199996</v>
      </c>
    </row>
    <row r="178" spans="1:9">
      <c r="A178" t="str">
        <f t="shared" si="2"/>
        <v>Macomb_HAD85_2099_Summer</v>
      </c>
      <c r="B178" s="1" t="s">
        <v>1</v>
      </c>
      <c r="D178" t="s">
        <v>16</v>
      </c>
      <c r="E178">
        <v>2099</v>
      </c>
      <c r="F178" t="s">
        <v>21</v>
      </c>
      <c r="G178" s="6">
        <v>6.7038270261699999</v>
      </c>
      <c r="H178" s="6">
        <v>7.2773030854699998</v>
      </c>
      <c r="I178" s="6">
        <v>7.0531846088699996</v>
      </c>
    </row>
    <row r="179" spans="1:9">
      <c r="A179" t="str">
        <f t="shared" si="2"/>
        <v>St. Clair_HAD85_2099_Summer</v>
      </c>
      <c r="B179" s="1" t="s">
        <v>2</v>
      </c>
      <c r="D179" t="s">
        <v>16</v>
      </c>
      <c r="E179">
        <v>2099</v>
      </c>
      <c r="F179" t="s">
        <v>21</v>
      </c>
      <c r="G179" s="6">
        <v>6.8693220753800004</v>
      </c>
      <c r="H179" s="6">
        <v>7.4718141012899997</v>
      </c>
      <c r="I179" s="6">
        <v>7.16719001375</v>
      </c>
    </row>
    <row r="180" spans="1:9">
      <c r="A180" t="str">
        <f t="shared" si="2"/>
        <v>Wayne_HAD85_2099_Summer</v>
      </c>
      <c r="B180" s="1" t="s">
        <v>3</v>
      </c>
      <c r="D180" t="s">
        <v>16</v>
      </c>
      <c r="E180">
        <v>2099</v>
      </c>
      <c r="F180" t="s">
        <v>21</v>
      </c>
      <c r="G180" s="6">
        <v>6.6012099403600004</v>
      </c>
      <c r="H180" s="6">
        <v>7.0306747950000004</v>
      </c>
      <c r="I180" s="6">
        <v>6.8494500280999997</v>
      </c>
    </row>
    <row r="181" spans="1:9">
      <c r="A181" t="str">
        <f t="shared" si="2"/>
        <v>Oakland_HAD85_2099_Summer</v>
      </c>
      <c r="B181" s="1" t="s">
        <v>4</v>
      </c>
      <c r="D181" t="s">
        <v>16</v>
      </c>
      <c r="E181">
        <v>2099</v>
      </c>
      <c r="F181" t="s">
        <v>21</v>
      </c>
      <c r="G181" s="6">
        <v>6.4730120055600002</v>
      </c>
      <c r="H181" s="6">
        <v>7.20864151399</v>
      </c>
      <c r="I181" s="6">
        <v>6.8010474500699996</v>
      </c>
    </row>
    <row r="182" spans="1:9">
      <c r="A182" t="str">
        <f t="shared" si="2"/>
        <v>Livingston_HAD85_2099_Summer</v>
      </c>
      <c r="B182" s="1" t="s">
        <v>5</v>
      </c>
      <c r="D182" t="s">
        <v>16</v>
      </c>
      <c r="E182">
        <v>2099</v>
      </c>
      <c r="F182" t="s">
        <v>21</v>
      </c>
      <c r="G182" s="6">
        <v>6.6728469314099996</v>
      </c>
      <c r="H182" s="6">
        <v>7.3113719494799998</v>
      </c>
      <c r="I182" s="6">
        <v>6.9125042179399996</v>
      </c>
    </row>
    <row r="183" spans="1:9">
      <c r="A183" t="str">
        <f t="shared" si="2"/>
        <v>Washtenaw_HAD85_2099_Summer</v>
      </c>
      <c r="B183" s="1" t="s">
        <v>6</v>
      </c>
      <c r="D183" t="s">
        <v>16</v>
      </c>
      <c r="E183">
        <v>2099</v>
      </c>
      <c r="F183" t="s">
        <v>21</v>
      </c>
      <c r="G183" s="6">
        <v>6.8905097494499996</v>
      </c>
      <c r="H183" s="6">
        <v>7.3194913257899996</v>
      </c>
      <c r="I183" s="6">
        <v>7.1190494047600001</v>
      </c>
    </row>
    <row r="184" spans="1:9">
      <c r="A184" t="str">
        <f t="shared" si="2"/>
        <v>Monroe_HAD85_2099_Fall</v>
      </c>
      <c r="B184" s="1" t="s">
        <v>0</v>
      </c>
      <c r="D184" t="s">
        <v>16</v>
      </c>
      <c r="E184">
        <v>2099</v>
      </c>
      <c r="F184" t="s">
        <v>22</v>
      </c>
      <c r="G184" s="6">
        <v>8.7080234815199997</v>
      </c>
      <c r="H184" s="6">
        <v>9.7339741846199992</v>
      </c>
      <c r="I184" s="6">
        <v>9.1397320182800001</v>
      </c>
    </row>
    <row r="185" spans="1:9">
      <c r="A185" t="str">
        <f t="shared" si="2"/>
        <v>Macomb_HAD85_2099_Fall</v>
      </c>
      <c r="B185" s="1" t="s">
        <v>1</v>
      </c>
      <c r="D185" t="s">
        <v>16</v>
      </c>
      <c r="E185">
        <v>2099</v>
      </c>
      <c r="F185" t="s">
        <v>22</v>
      </c>
      <c r="G185" s="6">
        <v>9.0881771609099999</v>
      </c>
      <c r="H185" s="6">
        <v>9.8538288029800007</v>
      </c>
      <c r="I185" s="6">
        <v>9.4132910360200004</v>
      </c>
    </row>
    <row r="186" spans="1:9">
      <c r="A186" t="str">
        <f t="shared" si="2"/>
        <v>St. Clair_HAD85_2099_Fall</v>
      </c>
      <c r="B186" s="1" t="s">
        <v>2</v>
      </c>
      <c r="D186" t="s">
        <v>16</v>
      </c>
      <c r="E186">
        <v>2099</v>
      </c>
      <c r="F186" t="s">
        <v>22</v>
      </c>
      <c r="G186" s="6">
        <v>9.1490251983899995</v>
      </c>
      <c r="H186" s="6">
        <v>9.8529525574000001</v>
      </c>
      <c r="I186" s="6">
        <v>9.5377668517400007</v>
      </c>
    </row>
    <row r="187" spans="1:9">
      <c r="A187" t="str">
        <f t="shared" si="2"/>
        <v>Wayne_HAD85_2099_Fall</v>
      </c>
      <c r="B187" s="1" t="s">
        <v>3</v>
      </c>
      <c r="D187" t="s">
        <v>16</v>
      </c>
      <c r="E187">
        <v>2099</v>
      </c>
      <c r="F187" t="s">
        <v>22</v>
      </c>
      <c r="G187" s="6">
        <v>8.81267554131</v>
      </c>
      <c r="H187" s="6">
        <v>9.6289590350799994</v>
      </c>
      <c r="I187" s="6">
        <v>9.2659655174700006</v>
      </c>
    </row>
    <row r="188" spans="1:9">
      <c r="A188" t="str">
        <f t="shared" si="2"/>
        <v>Oakland_HAD85_2099_Fall</v>
      </c>
      <c r="B188" s="1" t="s">
        <v>4</v>
      </c>
      <c r="D188" t="s">
        <v>16</v>
      </c>
      <c r="E188">
        <v>2099</v>
      </c>
      <c r="F188" t="s">
        <v>22</v>
      </c>
      <c r="G188" s="6">
        <v>8.6958266362500005</v>
      </c>
      <c r="H188" s="6">
        <v>9.9635896335399998</v>
      </c>
      <c r="I188" s="6">
        <v>9.4376845571000008</v>
      </c>
    </row>
    <row r="189" spans="1:9">
      <c r="A189" t="str">
        <f t="shared" si="2"/>
        <v>Livingston_HAD85_2099_Fall</v>
      </c>
      <c r="B189" s="1" t="s">
        <v>5</v>
      </c>
      <c r="D189" t="s">
        <v>16</v>
      </c>
      <c r="E189">
        <v>2099</v>
      </c>
      <c r="F189" t="s">
        <v>22</v>
      </c>
      <c r="G189" s="6">
        <v>8.8067755787500008</v>
      </c>
      <c r="H189" s="6">
        <v>9.8046814358900001</v>
      </c>
      <c r="I189" s="6">
        <v>9.5282720468799997</v>
      </c>
    </row>
    <row r="190" spans="1:9">
      <c r="A190" t="str">
        <f t="shared" si="2"/>
        <v>Washtenaw_HAD85_2099_Fall</v>
      </c>
      <c r="B190" s="1" t="s">
        <v>6</v>
      </c>
      <c r="D190" t="s">
        <v>16</v>
      </c>
      <c r="E190">
        <v>2099</v>
      </c>
      <c r="F190" t="s">
        <v>22</v>
      </c>
      <c r="G190" s="6">
        <v>9.4758129433900002</v>
      </c>
      <c r="H190" s="6">
        <v>9.9202316613400008</v>
      </c>
      <c r="I190" s="6">
        <v>9.7170647389799996</v>
      </c>
    </row>
    <row r="191" spans="1:9">
      <c r="A191" t="str">
        <f t="shared" si="2"/>
        <v>Monroe_HAD85_2099_Winter</v>
      </c>
      <c r="B191" s="1" t="s">
        <v>0</v>
      </c>
      <c r="D191" t="s">
        <v>16</v>
      </c>
      <c r="E191">
        <v>2099</v>
      </c>
      <c r="F191" t="s">
        <v>23</v>
      </c>
      <c r="G191" s="6">
        <v>8.7829463455700001</v>
      </c>
      <c r="H191" s="6">
        <v>9.7121848261799997</v>
      </c>
      <c r="I191" s="6">
        <v>9.2075588743299992</v>
      </c>
    </row>
    <row r="192" spans="1:9">
      <c r="A192" t="str">
        <f t="shared" si="2"/>
        <v>Macomb_HAD85_2099_Winter</v>
      </c>
      <c r="B192" s="1" t="s">
        <v>1</v>
      </c>
      <c r="D192" t="s">
        <v>16</v>
      </c>
      <c r="E192">
        <v>2099</v>
      </c>
      <c r="F192" t="s">
        <v>23</v>
      </c>
      <c r="G192" s="6">
        <v>8.1995997595100008</v>
      </c>
      <c r="H192" s="6">
        <v>9.5880438564600006</v>
      </c>
      <c r="I192" s="6">
        <v>9.1051688108800004</v>
      </c>
    </row>
    <row r="193" spans="1:9">
      <c r="A193" t="str">
        <f t="shared" si="2"/>
        <v>St. Clair_HAD85_2099_Winter</v>
      </c>
      <c r="B193" s="1" t="s">
        <v>2</v>
      </c>
      <c r="D193" t="s">
        <v>16</v>
      </c>
      <c r="E193">
        <v>2099</v>
      </c>
      <c r="F193" t="s">
        <v>23</v>
      </c>
      <c r="G193" s="6">
        <v>7.6210903016099998</v>
      </c>
      <c r="H193" s="6">
        <v>9.3960541104599997</v>
      </c>
      <c r="I193" s="6">
        <v>8.4524009680199992</v>
      </c>
    </row>
    <row r="194" spans="1:9">
      <c r="A194" t="str">
        <f t="shared" si="2"/>
        <v>Wayne_HAD85_2099_Winter</v>
      </c>
      <c r="B194" s="1" t="s">
        <v>3</v>
      </c>
      <c r="D194" t="s">
        <v>16</v>
      </c>
      <c r="E194">
        <v>2099</v>
      </c>
      <c r="F194" t="s">
        <v>23</v>
      </c>
      <c r="G194" s="6">
        <v>8.9390078663400008</v>
      </c>
      <c r="H194" s="6">
        <v>9.7575100166399995</v>
      </c>
      <c r="I194" s="6">
        <v>9.3170995931</v>
      </c>
    </row>
    <row r="195" spans="1:9">
      <c r="A195" t="str">
        <f t="shared" ref="A195:A258" si="3">_xlfn.CONCAT(B195,"_",D195,"_",E195,"_",F195)</f>
        <v>Oakland_HAD85_2099_Winter</v>
      </c>
      <c r="B195" s="1" t="s">
        <v>4</v>
      </c>
      <c r="D195" t="s">
        <v>16</v>
      </c>
      <c r="E195">
        <v>2099</v>
      </c>
      <c r="F195" t="s">
        <v>23</v>
      </c>
      <c r="G195" s="6">
        <v>7.5513851328900001</v>
      </c>
      <c r="H195" s="6">
        <v>9.2118601261999995</v>
      </c>
      <c r="I195" s="6">
        <v>8.3948595719500005</v>
      </c>
    </row>
    <row r="196" spans="1:9">
      <c r="A196" t="str">
        <f t="shared" si="3"/>
        <v>Livingston_HAD85_2099_Winter</v>
      </c>
      <c r="B196" s="1" t="s">
        <v>5</v>
      </c>
      <c r="D196" t="s">
        <v>16</v>
      </c>
      <c r="E196">
        <v>2099</v>
      </c>
      <c r="F196" t="s">
        <v>23</v>
      </c>
      <c r="G196" s="6">
        <v>7.4845071440800002</v>
      </c>
      <c r="H196" s="6">
        <v>9.1224674603999993</v>
      </c>
      <c r="I196" s="6">
        <v>7.9693519759999996</v>
      </c>
    </row>
    <row r="197" spans="1:9">
      <c r="A197" t="str">
        <f t="shared" si="3"/>
        <v>Washtenaw_HAD85_2099_Winter</v>
      </c>
      <c r="B197" s="1" t="s">
        <v>6</v>
      </c>
      <c r="D197" t="s">
        <v>16</v>
      </c>
      <c r="E197">
        <v>2099</v>
      </c>
      <c r="F197" t="s">
        <v>23</v>
      </c>
      <c r="G197" s="6">
        <v>7.92552172086</v>
      </c>
      <c r="H197" s="6">
        <v>10.6601655416</v>
      </c>
      <c r="I197" s="6">
        <v>9.0304499979999999</v>
      </c>
    </row>
    <row r="198" spans="1:9">
      <c r="A198" t="str">
        <f t="shared" si="3"/>
        <v>Monroe_IPSL45_2039_Spring</v>
      </c>
      <c r="B198" s="1" t="s">
        <v>0</v>
      </c>
      <c r="D198" t="s">
        <v>17</v>
      </c>
      <c r="E198">
        <v>2039</v>
      </c>
      <c r="F198" t="s">
        <v>20</v>
      </c>
      <c r="G198" s="6">
        <v>9.7393915255099994</v>
      </c>
      <c r="H198" s="6">
        <v>10.3564641026</v>
      </c>
      <c r="I198" s="6">
        <v>10.098982025</v>
      </c>
    </row>
    <row r="199" spans="1:9">
      <c r="A199" t="str">
        <f t="shared" si="3"/>
        <v>Macomb_IPSL45_2039_Spring</v>
      </c>
      <c r="B199" s="1" t="s">
        <v>1</v>
      </c>
      <c r="D199" t="s">
        <v>17</v>
      </c>
      <c r="E199">
        <v>2039</v>
      </c>
      <c r="F199" t="s">
        <v>20</v>
      </c>
      <c r="G199" s="6">
        <v>8.6134785669500005</v>
      </c>
      <c r="H199" s="6">
        <v>9.7981141035199997</v>
      </c>
      <c r="I199" s="6">
        <v>9.1570255093899995</v>
      </c>
    </row>
    <row r="200" spans="1:9">
      <c r="A200" t="str">
        <f t="shared" si="3"/>
        <v>St. Clair_IPSL45_2039_Spring</v>
      </c>
      <c r="B200" s="1" t="s">
        <v>2</v>
      </c>
      <c r="D200" t="s">
        <v>17</v>
      </c>
      <c r="E200">
        <v>2039</v>
      </c>
      <c r="F200" t="s">
        <v>20</v>
      </c>
      <c r="G200" s="6">
        <v>8.3865045040799995</v>
      </c>
      <c r="H200" s="6">
        <v>9.25189939837</v>
      </c>
      <c r="I200" s="6">
        <v>8.84231382812</v>
      </c>
    </row>
    <row r="201" spans="1:9">
      <c r="A201" t="str">
        <f t="shared" si="3"/>
        <v>Wayne_IPSL45_2039_Spring</v>
      </c>
      <c r="B201" s="1" t="s">
        <v>3</v>
      </c>
      <c r="D201" t="s">
        <v>17</v>
      </c>
      <c r="E201">
        <v>2039</v>
      </c>
      <c r="F201" t="s">
        <v>20</v>
      </c>
      <c r="G201" s="6">
        <v>9.5172057276899995</v>
      </c>
      <c r="H201" s="6">
        <v>10.230415044900001</v>
      </c>
      <c r="I201" s="6">
        <v>9.7553104681700002</v>
      </c>
    </row>
    <row r="202" spans="1:9">
      <c r="A202" t="str">
        <f t="shared" si="3"/>
        <v>Oakland_IPSL45_2039_Spring</v>
      </c>
      <c r="B202" s="1" t="s">
        <v>4</v>
      </c>
      <c r="D202" t="s">
        <v>17</v>
      </c>
      <c r="E202">
        <v>2039</v>
      </c>
      <c r="F202" t="s">
        <v>20</v>
      </c>
      <c r="G202" s="6">
        <v>8.5623640510399994</v>
      </c>
      <c r="H202" s="6">
        <v>9.52369030907</v>
      </c>
      <c r="I202" s="6">
        <v>8.9829986984500003</v>
      </c>
    </row>
    <row r="203" spans="1:9">
      <c r="A203" t="str">
        <f t="shared" si="3"/>
        <v>Livingston_IPSL45_2039_Spring</v>
      </c>
      <c r="B203" s="1" t="s">
        <v>5</v>
      </c>
      <c r="D203" t="s">
        <v>17</v>
      </c>
      <c r="E203">
        <v>2039</v>
      </c>
      <c r="F203" t="s">
        <v>20</v>
      </c>
      <c r="G203" s="6">
        <v>8.5240586451299993</v>
      </c>
      <c r="H203" s="6">
        <v>9.2862502022399998</v>
      </c>
      <c r="I203" s="6">
        <v>8.8336163646599992</v>
      </c>
    </row>
    <row r="204" spans="1:9">
      <c r="A204" t="str">
        <f t="shared" si="3"/>
        <v>Washtenaw_IPSL45_2039_Spring</v>
      </c>
      <c r="B204" s="1" t="s">
        <v>6</v>
      </c>
      <c r="D204" t="s">
        <v>17</v>
      </c>
      <c r="E204">
        <v>2039</v>
      </c>
      <c r="F204" t="s">
        <v>20</v>
      </c>
      <c r="G204" s="6">
        <v>8.6993451052000008</v>
      </c>
      <c r="H204" s="6">
        <v>10.2730802169</v>
      </c>
      <c r="I204" s="6">
        <v>9.56164171098</v>
      </c>
    </row>
    <row r="205" spans="1:9">
      <c r="A205" t="str">
        <f t="shared" si="3"/>
        <v>Monroe_IPSL45_2039_Summer</v>
      </c>
      <c r="B205" s="1" t="s">
        <v>0</v>
      </c>
      <c r="D205" t="s">
        <v>17</v>
      </c>
      <c r="E205">
        <v>2039</v>
      </c>
      <c r="F205" t="s">
        <v>21</v>
      </c>
      <c r="G205" s="6">
        <v>10.4706945338</v>
      </c>
      <c r="H205" s="6">
        <v>10.957691302100001</v>
      </c>
      <c r="I205" s="6">
        <v>10.7239245741</v>
      </c>
    </row>
    <row r="206" spans="1:9">
      <c r="A206" t="str">
        <f t="shared" si="3"/>
        <v>Macomb_IPSL45_2039_Summer</v>
      </c>
      <c r="B206" s="1" t="s">
        <v>1</v>
      </c>
      <c r="D206" t="s">
        <v>17</v>
      </c>
      <c r="E206">
        <v>2039</v>
      </c>
      <c r="F206" t="s">
        <v>21</v>
      </c>
      <c r="G206" s="6">
        <v>9.5376592179900008</v>
      </c>
      <c r="H206" s="6">
        <v>10.318970972000001</v>
      </c>
      <c r="I206" s="6">
        <v>9.9009456904299995</v>
      </c>
    </row>
    <row r="207" spans="1:9">
      <c r="A207" t="str">
        <f t="shared" si="3"/>
        <v>St. Clair_IPSL45_2039_Summer</v>
      </c>
      <c r="B207" s="1" t="s">
        <v>2</v>
      </c>
      <c r="D207" t="s">
        <v>17</v>
      </c>
      <c r="E207">
        <v>2039</v>
      </c>
      <c r="F207" t="s">
        <v>21</v>
      </c>
      <c r="G207" s="6">
        <v>9.0478604364699997</v>
      </c>
      <c r="H207" s="6">
        <v>9.9817697074900007</v>
      </c>
      <c r="I207" s="6">
        <v>9.4260948939600002</v>
      </c>
    </row>
    <row r="208" spans="1:9">
      <c r="A208" t="str">
        <f t="shared" si="3"/>
        <v>Wayne_IPSL45_2039_Summer</v>
      </c>
      <c r="B208" s="1" t="s">
        <v>3</v>
      </c>
      <c r="D208" t="s">
        <v>17</v>
      </c>
      <c r="E208">
        <v>2039</v>
      </c>
      <c r="F208" t="s">
        <v>21</v>
      </c>
      <c r="G208" s="6">
        <v>9.4850012254399996</v>
      </c>
      <c r="H208" s="6">
        <v>10.5021086485</v>
      </c>
      <c r="I208" s="6">
        <v>10.0889186006</v>
      </c>
    </row>
    <row r="209" spans="1:9">
      <c r="A209" t="str">
        <f t="shared" si="3"/>
        <v>Oakland_IPSL45_2039_Summer</v>
      </c>
      <c r="B209" s="1" t="s">
        <v>4</v>
      </c>
      <c r="D209" t="s">
        <v>17</v>
      </c>
      <c r="E209">
        <v>2039</v>
      </c>
      <c r="F209" t="s">
        <v>21</v>
      </c>
      <c r="G209" s="6">
        <v>9.1079428728600007</v>
      </c>
      <c r="H209" s="6">
        <v>10.0905670674</v>
      </c>
      <c r="I209" s="6">
        <v>9.5448038396099992</v>
      </c>
    </row>
    <row r="210" spans="1:9">
      <c r="A210" t="str">
        <f t="shared" si="3"/>
        <v>Livingston_IPSL45_2039_Summer</v>
      </c>
      <c r="B210" s="1" t="s">
        <v>5</v>
      </c>
      <c r="D210" t="s">
        <v>17</v>
      </c>
      <c r="E210">
        <v>2039</v>
      </c>
      <c r="F210" t="s">
        <v>21</v>
      </c>
      <c r="G210" s="6">
        <v>9.2690743742600006</v>
      </c>
      <c r="H210" s="6">
        <v>10.368707458499999</v>
      </c>
      <c r="I210" s="6">
        <v>9.6797667294099998</v>
      </c>
    </row>
    <row r="211" spans="1:9">
      <c r="A211" t="str">
        <f t="shared" si="3"/>
        <v>Washtenaw_IPSL45_2039_Summer</v>
      </c>
      <c r="B211" s="1" t="s">
        <v>6</v>
      </c>
      <c r="D211" t="s">
        <v>17</v>
      </c>
      <c r="E211">
        <v>2039</v>
      </c>
      <c r="F211" t="s">
        <v>21</v>
      </c>
      <c r="G211" s="6">
        <v>10.215858217999999</v>
      </c>
      <c r="H211" s="6">
        <v>11.049363272000001</v>
      </c>
      <c r="I211" s="6">
        <v>10.6230144385</v>
      </c>
    </row>
    <row r="212" spans="1:9">
      <c r="A212" t="str">
        <f t="shared" si="3"/>
        <v>Monroe_IPSL45_2039_Fall</v>
      </c>
      <c r="B212" s="1" t="s">
        <v>0</v>
      </c>
      <c r="D212" t="s">
        <v>17</v>
      </c>
      <c r="E212">
        <v>2039</v>
      </c>
      <c r="F212" t="s">
        <v>22</v>
      </c>
      <c r="G212" s="6">
        <v>8.8195779088100004</v>
      </c>
      <c r="H212" s="6">
        <v>9.6922298103099997</v>
      </c>
      <c r="I212" s="6">
        <v>9.14252924022</v>
      </c>
    </row>
    <row r="213" spans="1:9">
      <c r="A213" t="str">
        <f t="shared" si="3"/>
        <v>Macomb_IPSL45_2039_Fall</v>
      </c>
      <c r="B213" s="1" t="s">
        <v>1</v>
      </c>
      <c r="D213" t="s">
        <v>17</v>
      </c>
      <c r="E213">
        <v>2039</v>
      </c>
      <c r="F213" t="s">
        <v>22</v>
      </c>
      <c r="G213" s="6">
        <v>9.0961202191399995</v>
      </c>
      <c r="H213" s="6">
        <v>9.9002789305099999</v>
      </c>
      <c r="I213" s="6">
        <v>9.4144828366500004</v>
      </c>
    </row>
    <row r="214" spans="1:9">
      <c r="A214" t="str">
        <f t="shared" si="3"/>
        <v>St. Clair_IPSL45_2039_Fall</v>
      </c>
      <c r="B214" s="1" t="s">
        <v>2</v>
      </c>
      <c r="D214" t="s">
        <v>17</v>
      </c>
      <c r="E214">
        <v>2039</v>
      </c>
      <c r="F214" t="s">
        <v>22</v>
      </c>
      <c r="G214" s="6">
        <v>9.3416571971500009</v>
      </c>
      <c r="H214" s="6">
        <v>9.8303064973000005</v>
      </c>
      <c r="I214" s="6">
        <v>9.6258356488600008</v>
      </c>
    </row>
    <row r="215" spans="1:9">
      <c r="A215" t="str">
        <f t="shared" si="3"/>
        <v>Wayne_IPSL45_2039_Fall</v>
      </c>
      <c r="B215" s="1" t="s">
        <v>3</v>
      </c>
      <c r="D215" t="s">
        <v>17</v>
      </c>
      <c r="E215">
        <v>2039</v>
      </c>
      <c r="F215" t="s">
        <v>22</v>
      </c>
      <c r="G215" s="6">
        <v>8.9188274241700007</v>
      </c>
      <c r="H215" s="6">
        <v>9.6495265630200002</v>
      </c>
      <c r="I215" s="6">
        <v>9.2371868480499995</v>
      </c>
    </row>
    <row r="216" spans="1:9">
      <c r="A216" t="str">
        <f t="shared" si="3"/>
        <v>Oakland_IPSL45_2039_Fall</v>
      </c>
      <c r="B216" s="1" t="s">
        <v>4</v>
      </c>
      <c r="D216" t="s">
        <v>17</v>
      </c>
      <c r="E216">
        <v>2039</v>
      </c>
      <c r="F216" t="s">
        <v>22</v>
      </c>
      <c r="G216" s="6">
        <v>8.4854310507299999</v>
      </c>
      <c r="H216" s="6">
        <v>9.8472073428600009</v>
      </c>
      <c r="I216" s="6">
        <v>9.2823090060800002</v>
      </c>
    </row>
    <row r="217" spans="1:9">
      <c r="A217" t="str">
        <f t="shared" si="3"/>
        <v>Livingston_IPSL45_2039_Fall</v>
      </c>
      <c r="B217" s="1" t="s">
        <v>5</v>
      </c>
      <c r="D217" t="s">
        <v>17</v>
      </c>
      <c r="E217">
        <v>2039</v>
      </c>
      <c r="F217" t="s">
        <v>22</v>
      </c>
      <c r="G217" s="6">
        <v>8.5568164032799992</v>
      </c>
      <c r="H217" s="6">
        <v>9.6207810075999998</v>
      </c>
      <c r="I217" s="6">
        <v>9.3649107066300008</v>
      </c>
    </row>
    <row r="218" spans="1:9">
      <c r="A218" t="str">
        <f t="shared" si="3"/>
        <v>Washtenaw_IPSL45_2039_Fall</v>
      </c>
      <c r="B218" s="1" t="s">
        <v>6</v>
      </c>
      <c r="D218" t="s">
        <v>17</v>
      </c>
      <c r="E218">
        <v>2039</v>
      </c>
      <c r="F218" t="s">
        <v>22</v>
      </c>
      <c r="G218" s="6">
        <v>9.3093962708499998</v>
      </c>
      <c r="H218" s="6">
        <v>9.7840125918599998</v>
      </c>
      <c r="I218" s="6">
        <v>9.5049377927700007</v>
      </c>
    </row>
    <row r="219" spans="1:9">
      <c r="A219" t="str">
        <f t="shared" si="3"/>
        <v>Monroe_IPSL45_2039_Winter</v>
      </c>
      <c r="B219" s="1" t="s">
        <v>0</v>
      </c>
      <c r="D219" t="s">
        <v>17</v>
      </c>
      <c r="E219">
        <v>2039</v>
      </c>
      <c r="F219" t="s">
        <v>23</v>
      </c>
      <c r="G219" s="6">
        <v>5.84120209687</v>
      </c>
      <c r="H219" s="6">
        <v>6.4195435320499996</v>
      </c>
      <c r="I219" s="6">
        <v>6.1349843440300003</v>
      </c>
    </row>
    <row r="220" spans="1:9">
      <c r="A220" t="str">
        <f t="shared" si="3"/>
        <v>Macomb_IPSL45_2039_Winter</v>
      </c>
      <c r="B220" s="1" t="s">
        <v>1</v>
      </c>
      <c r="D220" t="s">
        <v>17</v>
      </c>
      <c r="E220">
        <v>2039</v>
      </c>
      <c r="F220" t="s">
        <v>23</v>
      </c>
      <c r="G220" s="6">
        <v>5.2956623333700001</v>
      </c>
      <c r="H220" s="6">
        <v>6.3756877703699999</v>
      </c>
      <c r="I220" s="6">
        <v>5.9815390656199998</v>
      </c>
    </row>
    <row r="221" spans="1:9">
      <c r="A221" t="str">
        <f t="shared" si="3"/>
        <v>St. Clair_IPSL45_2039_Winter</v>
      </c>
      <c r="B221" s="1" t="s">
        <v>2</v>
      </c>
      <c r="D221" t="s">
        <v>17</v>
      </c>
      <c r="E221">
        <v>2039</v>
      </c>
      <c r="F221" t="s">
        <v>23</v>
      </c>
      <c r="G221" s="6">
        <v>4.9037602305299997</v>
      </c>
      <c r="H221" s="6">
        <v>6.2125026615400003</v>
      </c>
      <c r="I221" s="6">
        <v>5.5179395521599996</v>
      </c>
    </row>
    <row r="222" spans="1:9">
      <c r="A222" t="str">
        <f t="shared" si="3"/>
        <v>Wayne_IPSL45_2039_Winter</v>
      </c>
      <c r="B222" s="1" t="s">
        <v>3</v>
      </c>
      <c r="D222" t="s">
        <v>17</v>
      </c>
      <c r="E222">
        <v>2039</v>
      </c>
      <c r="F222" t="s">
        <v>23</v>
      </c>
      <c r="G222" s="6">
        <v>5.88527637392</v>
      </c>
      <c r="H222" s="6">
        <v>6.3461169707599998</v>
      </c>
      <c r="I222" s="6">
        <v>6.14583902632</v>
      </c>
    </row>
    <row r="223" spans="1:9">
      <c r="A223" t="str">
        <f t="shared" si="3"/>
        <v>Oakland_IPSL45_2039_Winter</v>
      </c>
      <c r="B223" s="1" t="s">
        <v>4</v>
      </c>
      <c r="D223" t="s">
        <v>17</v>
      </c>
      <c r="E223">
        <v>2039</v>
      </c>
      <c r="F223" t="s">
        <v>23</v>
      </c>
      <c r="G223" s="6">
        <v>4.8683931884599998</v>
      </c>
      <c r="H223" s="6">
        <v>6.0922748876700004</v>
      </c>
      <c r="I223" s="6">
        <v>5.5114690665000001</v>
      </c>
    </row>
    <row r="224" spans="1:9">
      <c r="A224" t="str">
        <f t="shared" si="3"/>
        <v>Livingston_IPSL45_2039_Winter</v>
      </c>
      <c r="B224" s="1" t="s">
        <v>5</v>
      </c>
      <c r="D224" t="s">
        <v>17</v>
      </c>
      <c r="E224">
        <v>2039</v>
      </c>
      <c r="F224" t="s">
        <v>23</v>
      </c>
      <c r="G224" s="6">
        <v>4.9942336911599998</v>
      </c>
      <c r="H224" s="6">
        <v>6.0465387316700001</v>
      </c>
      <c r="I224" s="6">
        <v>5.3192810694099997</v>
      </c>
    </row>
    <row r="225" spans="1:9">
      <c r="A225" t="str">
        <f t="shared" si="3"/>
        <v>Washtenaw_IPSL45_2039_Winter</v>
      </c>
      <c r="B225" s="1" t="s">
        <v>6</v>
      </c>
      <c r="D225" t="s">
        <v>17</v>
      </c>
      <c r="E225">
        <v>2039</v>
      </c>
      <c r="F225" t="s">
        <v>23</v>
      </c>
      <c r="G225" s="6">
        <v>5.1889347530599998</v>
      </c>
      <c r="H225" s="6">
        <v>7.2353426830099998</v>
      </c>
      <c r="I225" s="6">
        <v>6.0287450654299999</v>
      </c>
    </row>
    <row r="226" spans="1:9">
      <c r="A226" t="str">
        <f t="shared" si="3"/>
        <v>Monroe_IPSL45_2069_Spring</v>
      </c>
      <c r="B226" s="1" t="s">
        <v>0</v>
      </c>
      <c r="D226" t="s">
        <v>17</v>
      </c>
      <c r="E226">
        <v>2069</v>
      </c>
      <c r="F226" t="s">
        <v>20</v>
      </c>
      <c r="G226" s="6">
        <v>9.5591183918800002</v>
      </c>
      <c r="H226" s="6">
        <v>10.0848287992</v>
      </c>
      <c r="I226" s="6">
        <v>9.9005420771400008</v>
      </c>
    </row>
    <row r="227" spans="1:9">
      <c r="A227" t="str">
        <f t="shared" si="3"/>
        <v>Macomb_IPSL45_2069_Spring</v>
      </c>
      <c r="B227" s="1" t="s">
        <v>1</v>
      </c>
      <c r="D227" t="s">
        <v>17</v>
      </c>
      <c r="E227">
        <v>2069</v>
      </c>
      <c r="F227" t="s">
        <v>20</v>
      </c>
      <c r="G227" s="6">
        <v>7.8492579097600004</v>
      </c>
      <c r="H227" s="6">
        <v>9.4393781854600007</v>
      </c>
      <c r="I227" s="6">
        <v>8.5845515344599992</v>
      </c>
    </row>
    <row r="228" spans="1:9">
      <c r="A228" t="str">
        <f t="shared" si="3"/>
        <v>St. Clair_IPSL45_2069_Spring</v>
      </c>
      <c r="B228" s="1" t="s">
        <v>2</v>
      </c>
      <c r="D228" t="s">
        <v>17</v>
      </c>
      <c r="E228">
        <v>2069</v>
      </c>
      <c r="F228" t="s">
        <v>20</v>
      </c>
      <c r="G228" s="6">
        <v>7.6046641626199998</v>
      </c>
      <c r="H228" s="6">
        <v>8.8120701526600005</v>
      </c>
      <c r="I228" s="6">
        <v>8.1369441073900006</v>
      </c>
    </row>
    <row r="229" spans="1:9">
      <c r="A229" t="str">
        <f t="shared" si="3"/>
        <v>Wayne_IPSL45_2069_Spring</v>
      </c>
      <c r="B229" s="1" t="s">
        <v>3</v>
      </c>
      <c r="D229" t="s">
        <v>17</v>
      </c>
      <c r="E229">
        <v>2069</v>
      </c>
      <c r="F229" t="s">
        <v>20</v>
      </c>
      <c r="G229" s="6">
        <v>9.1922303535199994</v>
      </c>
      <c r="H229" s="6">
        <v>9.9367671185699997</v>
      </c>
      <c r="I229" s="6">
        <v>9.4876011939799998</v>
      </c>
    </row>
    <row r="230" spans="1:9">
      <c r="A230" t="str">
        <f t="shared" si="3"/>
        <v>Oakland_IPSL45_2069_Spring</v>
      </c>
      <c r="B230" s="1" t="s">
        <v>4</v>
      </c>
      <c r="D230" t="s">
        <v>17</v>
      </c>
      <c r="E230">
        <v>2069</v>
      </c>
      <c r="F230" t="s">
        <v>20</v>
      </c>
      <c r="G230" s="6">
        <v>7.9547659686300003</v>
      </c>
      <c r="H230" s="6">
        <v>9.1238942136500008</v>
      </c>
      <c r="I230" s="6">
        <v>8.4768784432000004</v>
      </c>
    </row>
    <row r="231" spans="1:9">
      <c r="A231" t="str">
        <f t="shared" si="3"/>
        <v>Livingston_IPSL45_2069_Spring</v>
      </c>
      <c r="B231" s="1" t="s">
        <v>5</v>
      </c>
      <c r="D231" t="s">
        <v>17</v>
      </c>
      <c r="E231">
        <v>2069</v>
      </c>
      <c r="F231" t="s">
        <v>20</v>
      </c>
      <c r="G231" s="6">
        <v>8.0999009949099996</v>
      </c>
      <c r="H231" s="6">
        <v>8.9126185944500005</v>
      </c>
      <c r="I231" s="6">
        <v>8.4023958491700004</v>
      </c>
    </row>
    <row r="232" spans="1:9">
      <c r="A232" t="str">
        <f t="shared" si="3"/>
        <v>Washtenaw_IPSL45_2069_Spring</v>
      </c>
      <c r="B232" s="1" t="s">
        <v>6</v>
      </c>
      <c r="D232" t="s">
        <v>17</v>
      </c>
      <c r="E232">
        <v>2069</v>
      </c>
      <c r="F232" t="s">
        <v>20</v>
      </c>
      <c r="G232" s="6">
        <v>8.2820552626200001</v>
      </c>
      <c r="H232" s="6">
        <v>9.9205810455800005</v>
      </c>
      <c r="I232" s="6">
        <v>9.1867192316100006</v>
      </c>
    </row>
    <row r="233" spans="1:9">
      <c r="A233" t="str">
        <f t="shared" si="3"/>
        <v>Monroe_IPSL45_2069_Summer</v>
      </c>
      <c r="B233" s="1" t="s">
        <v>0</v>
      </c>
      <c r="D233" t="s">
        <v>17</v>
      </c>
      <c r="E233">
        <v>2069</v>
      </c>
      <c r="F233" t="s">
        <v>21</v>
      </c>
      <c r="G233" s="6">
        <v>8.9208374429399999</v>
      </c>
      <c r="H233" s="6">
        <v>9.3524814884000005</v>
      </c>
      <c r="I233" s="6">
        <v>9.1629858580099999</v>
      </c>
    </row>
    <row r="234" spans="1:9">
      <c r="A234" t="str">
        <f t="shared" si="3"/>
        <v>Macomb_IPSL45_2069_Summer</v>
      </c>
      <c r="B234" s="1" t="s">
        <v>1</v>
      </c>
      <c r="D234" t="s">
        <v>17</v>
      </c>
      <c r="E234">
        <v>2069</v>
      </c>
      <c r="F234" t="s">
        <v>21</v>
      </c>
      <c r="G234" s="6">
        <v>8.2451395075599994</v>
      </c>
      <c r="H234" s="6">
        <v>9.0183346254300005</v>
      </c>
      <c r="I234" s="6">
        <v>8.5254328986099992</v>
      </c>
    </row>
    <row r="235" spans="1:9">
      <c r="A235" t="str">
        <f t="shared" si="3"/>
        <v>St. Clair_IPSL45_2069_Summer</v>
      </c>
      <c r="B235" s="1" t="s">
        <v>2</v>
      </c>
      <c r="D235" t="s">
        <v>17</v>
      </c>
      <c r="E235">
        <v>2069</v>
      </c>
      <c r="F235" t="s">
        <v>21</v>
      </c>
      <c r="G235" s="6">
        <v>7.6481042203899996</v>
      </c>
      <c r="H235" s="6">
        <v>8.5681502409199997</v>
      </c>
      <c r="I235" s="6">
        <v>8.1491795770500008</v>
      </c>
    </row>
    <row r="236" spans="1:9">
      <c r="A236" t="str">
        <f t="shared" si="3"/>
        <v>Wayne_IPSL45_2069_Summer</v>
      </c>
      <c r="B236" s="1" t="s">
        <v>3</v>
      </c>
      <c r="D236" t="s">
        <v>17</v>
      </c>
      <c r="E236">
        <v>2069</v>
      </c>
      <c r="F236" t="s">
        <v>21</v>
      </c>
      <c r="G236" s="6">
        <v>8.2729536548000002</v>
      </c>
      <c r="H236" s="6">
        <v>8.9883950520799996</v>
      </c>
      <c r="I236" s="6">
        <v>8.6936452853899997</v>
      </c>
    </row>
    <row r="237" spans="1:9">
      <c r="A237" t="str">
        <f t="shared" si="3"/>
        <v>Oakland_IPSL45_2069_Summer</v>
      </c>
      <c r="B237" s="1" t="s">
        <v>4</v>
      </c>
      <c r="D237" t="s">
        <v>17</v>
      </c>
      <c r="E237">
        <v>2069</v>
      </c>
      <c r="F237" t="s">
        <v>21</v>
      </c>
      <c r="G237" s="6">
        <v>7.9623091903700001</v>
      </c>
      <c r="H237" s="6">
        <v>8.7645082603999995</v>
      </c>
      <c r="I237" s="6">
        <v>8.3017743767500001</v>
      </c>
    </row>
    <row r="238" spans="1:9">
      <c r="A238" t="str">
        <f t="shared" si="3"/>
        <v>Livingston_IPSL45_2069_Summer</v>
      </c>
      <c r="B238" s="1" t="s">
        <v>5</v>
      </c>
      <c r="D238" t="s">
        <v>17</v>
      </c>
      <c r="E238">
        <v>2069</v>
      </c>
      <c r="F238" t="s">
        <v>21</v>
      </c>
      <c r="G238" s="6">
        <v>8.0703082666199997</v>
      </c>
      <c r="H238" s="6">
        <v>9.0735856685300007</v>
      </c>
      <c r="I238" s="6">
        <v>8.4060908033799997</v>
      </c>
    </row>
    <row r="239" spans="1:9">
      <c r="A239" t="str">
        <f t="shared" si="3"/>
        <v>Washtenaw_IPSL45_2069_Summer</v>
      </c>
      <c r="B239" s="1" t="s">
        <v>6</v>
      </c>
      <c r="D239" t="s">
        <v>17</v>
      </c>
      <c r="E239">
        <v>2069</v>
      </c>
      <c r="F239" t="s">
        <v>21</v>
      </c>
      <c r="G239" s="6">
        <v>8.82705300784</v>
      </c>
      <c r="H239" s="6">
        <v>9.4953164859899992</v>
      </c>
      <c r="I239" s="6">
        <v>9.1729773048300007</v>
      </c>
    </row>
    <row r="240" spans="1:9">
      <c r="A240" t="str">
        <f t="shared" si="3"/>
        <v>Monroe_IPSL45_2069_Fall</v>
      </c>
      <c r="B240" s="1" t="s">
        <v>0</v>
      </c>
      <c r="D240" t="s">
        <v>17</v>
      </c>
      <c r="E240">
        <v>2069</v>
      </c>
      <c r="F240" t="s">
        <v>22</v>
      </c>
      <c r="G240" s="6">
        <v>8.8269751099300002</v>
      </c>
      <c r="H240" s="6">
        <v>9.2874150229599994</v>
      </c>
      <c r="I240" s="6">
        <v>9.0093902078399992</v>
      </c>
    </row>
    <row r="241" spans="1:9">
      <c r="A241" t="str">
        <f t="shared" si="3"/>
        <v>Macomb_IPSL45_2069_Fall</v>
      </c>
      <c r="B241" s="1" t="s">
        <v>1</v>
      </c>
      <c r="D241" t="s">
        <v>17</v>
      </c>
      <c r="E241">
        <v>2069</v>
      </c>
      <c r="F241" t="s">
        <v>22</v>
      </c>
      <c r="G241" s="6">
        <v>8.7255652133500003</v>
      </c>
      <c r="H241" s="6">
        <v>9.3875167706999996</v>
      </c>
      <c r="I241" s="6">
        <v>8.9741128138799997</v>
      </c>
    </row>
    <row r="242" spans="1:9">
      <c r="A242" t="str">
        <f t="shared" si="3"/>
        <v>St. Clair_IPSL45_2069_Fall</v>
      </c>
      <c r="B242" s="1" t="s">
        <v>2</v>
      </c>
      <c r="D242" t="s">
        <v>17</v>
      </c>
      <c r="E242">
        <v>2069</v>
      </c>
      <c r="F242" t="s">
        <v>22</v>
      </c>
      <c r="G242" s="6">
        <v>8.9069581647000007</v>
      </c>
      <c r="H242" s="6">
        <v>9.4840058238099996</v>
      </c>
      <c r="I242" s="6">
        <v>9.2215342502799995</v>
      </c>
    </row>
    <row r="243" spans="1:9">
      <c r="A243" t="str">
        <f t="shared" si="3"/>
        <v>Wayne_IPSL45_2069_Fall</v>
      </c>
      <c r="B243" s="1" t="s">
        <v>3</v>
      </c>
      <c r="D243" t="s">
        <v>17</v>
      </c>
      <c r="E243">
        <v>2069</v>
      </c>
      <c r="F243" t="s">
        <v>22</v>
      </c>
      <c r="G243" s="6">
        <v>8.6342625157999997</v>
      </c>
      <c r="H243" s="6">
        <v>9.4150435298400001</v>
      </c>
      <c r="I243" s="6">
        <v>8.9938869017300007</v>
      </c>
    </row>
    <row r="244" spans="1:9">
      <c r="A244" t="str">
        <f t="shared" si="3"/>
        <v>Oakland_IPSL45_2069_Fall</v>
      </c>
      <c r="B244" s="1" t="s">
        <v>4</v>
      </c>
      <c r="D244" t="s">
        <v>17</v>
      </c>
      <c r="E244">
        <v>2069</v>
      </c>
      <c r="F244" t="s">
        <v>22</v>
      </c>
      <c r="G244" s="6">
        <v>7.7829726535899999</v>
      </c>
      <c r="H244" s="6">
        <v>9.3629239944599991</v>
      </c>
      <c r="I244" s="6">
        <v>8.7986862218099997</v>
      </c>
    </row>
    <row r="245" spans="1:9">
      <c r="A245" t="str">
        <f t="shared" si="3"/>
        <v>Livingston_IPSL45_2069_Fall</v>
      </c>
      <c r="B245" s="1" t="s">
        <v>5</v>
      </c>
      <c r="D245" t="s">
        <v>17</v>
      </c>
      <c r="E245">
        <v>2069</v>
      </c>
      <c r="F245" t="s">
        <v>22</v>
      </c>
      <c r="G245" s="6">
        <v>7.8432680984400003</v>
      </c>
      <c r="H245" s="6">
        <v>9.0129409595100007</v>
      </c>
      <c r="I245" s="6">
        <v>8.7470896411200005</v>
      </c>
    </row>
    <row r="246" spans="1:9">
      <c r="A246" t="str">
        <f t="shared" si="3"/>
        <v>Washtenaw_IPSL45_2069_Fall</v>
      </c>
      <c r="B246" s="1" t="s">
        <v>6</v>
      </c>
      <c r="D246" t="s">
        <v>17</v>
      </c>
      <c r="E246">
        <v>2069</v>
      </c>
      <c r="F246" t="s">
        <v>22</v>
      </c>
      <c r="G246" s="6">
        <v>8.6721513508299992</v>
      </c>
      <c r="H246" s="6">
        <v>9.19609372631</v>
      </c>
      <c r="I246" s="6">
        <v>8.9753307528100006</v>
      </c>
    </row>
    <row r="247" spans="1:9">
      <c r="A247" t="str">
        <f t="shared" si="3"/>
        <v>Monroe_IPSL45_2069_Winter</v>
      </c>
      <c r="B247" s="1" t="s">
        <v>0</v>
      </c>
      <c r="D247" t="s">
        <v>17</v>
      </c>
      <c r="E247">
        <v>2069</v>
      </c>
      <c r="F247" t="s">
        <v>23</v>
      </c>
      <c r="G247" s="6">
        <v>5.8267757412699996</v>
      </c>
      <c r="H247" s="6">
        <v>6.4822650523199998</v>
      </c>
      <c r="I247" s="6">
        <v>6.1590582362299999</v>
      </c>
    </row>
    <row r="248" spans="1:9">
      <c r="A248" t="str">
        <f t="shared" si="3"/>
        <v>Macomb_IPSL45_2069_Winter</v>
      </c>
      <c r="B248" s="1" t="s">
        <v>1</v>
      </c>
      <c r="D248" t="s">
        <v>17</v>
      </c>
      <c r="E248">
        <v>2069</v>
      </c>
      <c r="F248" t="s">
        <v>23</v>
      </c>
      <c r="G248" s="6">
        <v>5.2591513283099998</v>
      </c>
      <c r="H248" s="6">
        <v>6.2737654923499999</v>
      </c>
      <c r="I248" s="6">
        <v>5.9151023223600001</v>
      </c>
    </row>
    <row r="249" spans="1:9">
      <c r="A249" t="str">
        <f t="shared" si="3"/>
        <v>St. Clair_IPSL45_2069_Winter</v>
      </c>
      <c r="B249" s="1" t="s">
        <v>2</v>
      </c>
      <c r="D249" t="s">
        <v>17</v>
      </c>
      <c r="E249">
        <v>2069</v>
      </c>
      <c r="F249" t="s">
        <v>23</v>
      </c>
      <c r="G249" s="6">
        <v>4.8180212613900002</v>
      </c>
      <c r="H249" s="6">
        <v>6.1652602303500004</v>
      </c>
      <c r="I249" s="6">
        <v>5.4470350846200004</v>
      </c>
    </row>
    <row r="250" spans="1:9">
      <c r="A250" t="str">
        <f t="shared" si="3"/>
        <v>Wayne_IPSL45_2069_Winter</v>
      </c>
      <c r="B250" s="1" t="s">
        <v>3</v>
      </c>
      <c r="D250" t="s">
        <v>17</v>
      </c>
      <c r="E250">
        <v>2069</v>
      </c>
      <c r="F250" t="s">
        <v>23</v>
      </c>
      <c r="G250" s="6">
        <v>5.8569547341600003</v>
      </c>
      <c r="H250" s="6">
        <v>6.32159090641</v>
      </c>
      <c r="I250" s="6">
        <v>6.1131603558799998</v>
      </c>
    </row>
    <row r="251" spans="1:9">
      <c r="A251" t="str">
        <f t="shared" si="3"/>
        <v>Oakland_IPSL45_2069_Winter</v>
      </c>
      <c r="B251" s="1" t="s">
        <v>4</v>
      </c>
      <c r="D251" t="s">
        <v>17</v>
      </c>
      <c r="E251">
        <v>2069</v>
      </c>
      <c r="F251" t="s">
        <v>23</v>
      </c>
      <c r="G251" s="6">
        <v>4.8339241559300001</v>
      </c>
      <c r="H251" s="6">
        <v>5.97246358655</v>
      </c>
      <c r="I251" s="6">
        <v>5.4452505144199996</v>
      </c>
    </row>
    <row r="252" spans="1:9">
      <c r="A252" t="str">
        <f t="shared" si="3"/>
        <v>Livingston_IPSL45_2069_Winter</v>
      </c>
      <c r="B252" s="1" t="s">
        <v>5</v>
      </c>
      <c r="D252" t="s">
        <v>17</v>
      </c>
      <c r="E252">
        <v>2069</v>
      </c>
      <c r="F252" t="s">
        <v>23</v>
      </c>
      <c r="G252" s="6">
        <v>4.8429054837300001</v>
      </c>
      <c r="H252" s="6">
        <v>5.9535572924200002</v>
      </c>
      <c r="I252" s="6">
        <v>5.1676705208799998</v>
      </c>
    </row>
    <row r="253" spans="1:9">
      <c r="A253" t="str">
        <f t="shared" si="3"/>
        <v>Washtenaw_IPSL45_2069_Winter</v>
      </c>
      <c r="B253" s="1" t="s">
        <v>6</v>
      </c>
      <c r="D253" t="s">
        <v>17</v>
      </c>
      <c r="E253">
        <v>2069</v>
      </c>
      <c r="F253" t="s">
        <v>23</v>
      </c>
      <c r="G253" s="6">
        <v>5.0865623082300004</v>
      </c>
      <c r="H253" s="6">
        <v>7.1052285131300001</v>
      </c>
      <c r="I253" s="6">
        <v>5.9386470299000003</v>
      </c>
    </row>
    <row r="254" spans="1:9">
      <c r="A254" t="str">
        <f t="shared" si="3"/>
        <v>Monroe_IPSL45_2099_Spring</v>
      </c>
      <c r="B254" s="1" t="s">
        <v>0</v>
      </c>
      <c r="D254" t="s">
        <v>17</v>
      </c>
      <c r="E254">
        <v>2099</v>
      </c>
      <c r="F254" t="s">
        <v>20</v>
      </c>
      <c r="G254" s="6">
        <v>10.018062970300001</v>
      </c>
      <c r="H254" s="6">
        <v>10.727189579099999</v>
      </c>
      <c r="I254" s="6">
        <v>10.4817616623</v>
      </c>
    </row>
    <row r="255" spans="1:9">
      <c r="A255" t="str">
        <f t="shared" si="3"/>
        <v>Macomb_IPSL45_2099_Spring</v>
      </c>
      <c r="B255" s="1" t="s">
        <v>1</v>
      </c>
      <c r="D255" t="s">
        <v>17</v>
      </c>
      <c r="E255">
        <v>2099</v>
      </c>
      <c r="F255" t="s">
        <v>20</v>
      </c>
      <c r="G255" s="6">
        <v>9.1923136135799997</v>
      </c>
      <c r="H255" s="6">
        <v>10.0878503682</v>
      </c>
      <c r="I255" s="6">
        <v>9.6359493744200009</v>
      </c>
    </row>
    <row r="256" spans="1:9">
      <c r="A256" t="str">
        <f t="shared" si="3"/>
        <v>St. Clair_IPSL45_2099_Spring</v>
      </c>
      <c r="B256" s="1" t="s">
        <v>2</v>
      </c>
      <c r="D256" t="s">
        <v>17</v>
      </c>
      <c r="E256">
        <v>2099</v>
      </c>
      <c r="F256" t="s">
        <v>20</v>
      </c>
      <c r="G256" s="6">
        <v>8.9897795952399999</v>
      </c>
      <c r="H256" s="6">
        <v>9.6632954756299991</v>
      </c>
      <c r="I256" s="6">
        <v>9.3638733407999997</v>
      </c>
    </row>
    <row r="257" spans="1:9">
      <c r="A257" t="str">
        <f t="shared" si="3"/>
        <v>Wayne_IPSL45_2099_Spring</v>
      </c>
      <c r="B257" s="1" t="s">
        <v>3</v>
      </c>
      <c r="D257" t="s">
        <v>17</v>
      </c>
      <c r="E257">
        <v>2099</v>
      </c>
      <c r="F257" t="s">
        <v>20</v>
      </c>
      <c r="G257" s="6">
        <v>9.8312607775600007</v>
      </c>
      <c r="H257" s="6">
        <v>10.6082523837</v>
      </c>
      <c r="I257" s="6">
        <v>10.0938218401</v>
      </c>
    </row>
    <row r="258" spans="1:9">
      <c r="A258" t="str">
        <f t="shared" si="3"/>
        <v>Oakland_IPSL45_2099_Spring</v>
      </c>
      <c r="B258" s="1" t="s">
        <v>4</v>
      </c>
      <c r="D258" t="s">
        <v>17</v>
      </c>
      <c r="E258">
        <v>2099</v>
      </c>
      <c r="F258" t="s">
        <v>20</v>
      </c>
      <c r="G258" s="6">
        <v>9.0686365965199993</v>
      </c>
      <c r="H258" s="6">
        <v>9.8912116226200002</v>
      </c>
      <c r="I258" s="6">
        <v>9.4942304426500002</v>
      </c>
    </row>
    <row r="259" spans="1:9">
      <c r="A259" t="str">
        <f t="shared" ref="A259:A322" si="4">_xlfn.CONCAT(B259,"_",D259,"_",E259,"_",F259)</f>
        <v>Livingston_IPSL45_2099_Spring</v>
      </c>
      <c r="B259" s="1" t="s">
        <v>5</v>
      </c>
      <c r="D259" t="s">
        <v>17</v>
      </c>
      <c r="E259">
        <v>2099</v>
      </c>
      <c r="F259" t="s">
        <v>20</v>
      </c>
      <c r="G259" s="6">
        <v>8.9993836180799995</v>
      </c>
      <c r="H259" s="6">
        <v>9.7920915032300009</v>
      </c>
      <c r="I259" s="6">
        <v>9.3309407361400005</v>
      </c>
    </row>
    <row r="260" spans="1:9">
      <c r="A260" t="str">
        <f t="shared" si="4"/>
        <v>Washtenaw_IPSL45_2099_Spring</v>
      </c>
      <c r="B260" s="1" t="s">
        <v>6</v>
      </c>
      <c r="D260" t="s">
        <v>17</v>
      </c>
      <c r="E260">
        <v>2099</v>
      </c>
      <c r="F260" t="s">
        <v>20</v>
      </c>
      <c r="G260" s="6">
        <v>9.0679577965699991</v>
      </c>
      <c r="H260" s="6">
        <v>10.6284859338</v>
      </c>
      <c r="I260" s="6">
        <v>9.9330684520200005</v>
      </c>
    </row>
    <row r="261" spans="1:9">
      <c r="A261" t="str">
        <f t="shared" si="4"/>
        <v>Monroe_IPSL45_2099_Summer</v>
      </c>
      <c r="B261" s="1" t="s">
        <v>0</v>
      </c>
      <c r="D261" t="s">
        <v>17</v>
      </c>
      <c r="E261">
        <v>2099</v>
      </c>
      <c r="F261" t="s">
        <v>21</v>
      </c>
      <c r="G261" s="6">
        <v>10.4896297912</v>
      </c>
      <c r="H261" s="6">
        <v>10.9408399013</v>
      </c>
      <c r="I261" s="6">
        <v>10.738616439599999</v>
      </c>
    </row>
    <row r="262" spans="1:9">
      <c r="A262" t="str">
        <f t="shared" si="4"/>
        <v>Macomb_IPSL45_2099_Summer</v>
      </c>
      <c r="B262" s="1" t="s">
        <v>1</v>
      </c>
      <c r="D262" t="s">
        <v>17</v>
      </c>
      <c r="E262">
        <v>2099</v>
      </c>
      <c r="F262" t="s">
        <v>21</v>
      </c>
      <c r="G262" s="6">
        <v>10.129383865199999</v>
      </c>
      <c r="H262" s="6">
        <v>10.821307025999999</v>
      </c>
      <c r="I262" s="6">
        <v>10.382876943499999</v>
      </c>
    </row>
    <row r="263" spans="1:9">
      <c r="A263" t="str">
        <f t="shared" si="4"/>
        <v>St. Clair_IPSL45_2099_Summer</v>
      </c>
      <c r="B263" s="1" t="s">
        <v>2</v>
      </c>
      <c r="D263" t="s">
        <v>17</v>
      </c>
      <c r="E263">
        <v>2099</v>
      </c>
      <c r="F263" t="s">
        <v>21</v>
      </c>
      <c r="G263" s="6">
        <v>9.8690893329300007</v>
      </c>
      <c r="H263" s="6">
        <v>10.4879674567</v>
      </c>
      <c r="I263" s="6">
        <v>10.184486101099999</v>
      </c>
    </row>
    <row r="264" spans="1:9">
      <c r="A264" t="str">
        <f t="shared" si="4"/>
        <v>Wayne_IPSL45_2099_Summer</v>
      </c>
      <c r="B264" s="1" t="s">
        <v>3</v>
      </c>
      <c r="D264" t="s">
        <v>17</v>
      </c>
      <c r="E264">
        <v>2099</v>
      </c>
      <c r="F264" t="s">
        <v>21</v>
      </c>
      <c r="G264" s="6">
        <v>9.8275984810000008</v>
      </c>
      <c r="H264" s="6">
        <v>10.684793276500001</v>
      </c>
      <c r="I264" s="6">
        <v>10.3097963542</v>
      </c>
    </row>
    <row r="265" spans="1:9">
      <c r="A265" t="str">
        <f t="shared" si="4"/>
        <v>Oakland_IPSL45_2099_Summer</v>
      </c>
      <c r="B265" s="1" t="s">
        <v>4</v>
      </c>
      <c r="D265" t="s">
        <v>17</v>
      </c>
      <c r="E265">
        <v>2099</v>
      </c>
      <c r="F265" t="s">
        <v>21</v>
      </c>
      <c r="G265" s="6">
        <v>9.6056585625600004</v>
      </c>
      <c r="H265" s="6">
        <v>10.3769568989</v>
      </c>
      <c r="I265" s="6">
        <v>9.9301451127699991</v>
      </c>
    </row>
    <row r="266" spans="1:9">
      <c r="A266" t="str">
        <f t="shared" si="4"/>
        <v>Livingston_IPSL45_2099_Summer</v>
      </c>
      <c r="B266" s="1" t="s">
        <v>5</v>
      </c>
      <c r="D266" t="s">
        <v>17</v>
      </c>
      <c r="E266">
        <v>2099</v>
      </c>
      <c r="F266" t="s">
        <v>21</v>
      </c>
      <c r="G266" s="6">
        <v>9.6712595748099996</v>
      </c>
      <c r="H266" s="6">
        <v>10.552228791899999</v>
      </c>
      <c r="I266" s="6">
        <v>9.9689452388599999</v>
      </c>
    </row>
    <row r="267" spans="1:9">
      <c r="A267" t="str">
        <f t="shared" si="4"/>
        <v>Washtenaw_IPSL45_2099_Summer</v>
      </c>
      <c r="B267" s="1" t="s">
        <v>6</v>
      </c>
      <c r="D267" t="s">
        <v>17</v>
      </c>
      <c r="E267">
        <v>2099</v>
      </c>
      <c r="F267" t="s">
        <v>21</v>
      </c>
      <c r="G267" s="6">
        <v>10.3407460289</v>
      </c>
      <c r="H267" s="6">
        <v>11.0812760811</v>
      </c>
      <c r="I267" s="6">
        <v>10.7469649462</v>
      </c>
    </row>
    <row r="268" spans="1:9">
      <c r="A268" t="str">
        <f t="shared" si="4"/>
        <v>Monroe_IPSL45_2099_Fall</v>
      </c>
      <c r="B268" s="1" t="s">
        <v>0</v>
      </c>
      <c r="D268" t="s">
        <v>17</v>
      </c>
      <c r="E268">
        <v>2099</v>
      </c>
      <c r="F268" t="s">
        <v>22</v>
      </c>
      <c r="G268" s="6">
        <v>8.9680814870500001</v>
      </c>
      <c r="H268" s="6">
        <v>9.6870840999900008</v>
      </c>
      <c r="I268" s="6">
        <v>9.2929635793000003</v>
      </c>
    </row>
    <row r="269" spans="1:9">
      <c r="A269" t="str">
        <f t="shared" si="4"/>
        <v>Macomb_IPSL45_2099_Fall</v>
      </c>
      <c r="B269" s="1" t="s">
        <v>1</v>
      </c>
      <c r="D269" t="s">
        <v>17</v>
      </c>
      <c r="E269">
        <v>2099</v>
      </c>
      <c r="F269" t="s">
        <v>22</v>
      </c>
      <c r="G269" s="6">
        <v>8.8582960881100004</v>
      </c>
      <c r="H269" s="6">
        <v>9.4934724852900008</v>
      </c>
      <c r="I269" s="6">
        <v>9.1278409090300006</v>
      </c>
    </row>
    <row r="270" spans="1:9">
      <c r="A270" t="str">
        <f t="shared" si="4"/>
        <v>St. Clair_IPSL45_2099_Fall</v>
      </c>
      <c r="B270" s="1" t="s">
        <v>2</v>
      </c>
      <c r="D270" t="s">
        <v>17</v>
      </c>
      <c r="E270">
        <v>2099</v>
      </c>
      <c r="F270" t="s">
        <v>22</v>
      </c>
      <c r="G270" s="6">
        <v>9.0174919102400004</v>
      </c>
      <c r="H270" s="6">
        <v>9.5069677144100009</v>
      </c>
      <c r="I270" s="6">
        <v>9.2778389258900003</v>
      </c>
    </row>
    <row r="271" spans="1:9">
      <c r="A271" t="str">
        <f t="shared" si="4"/>
        <v>Wayne_IPSL45_2099_Fall</v>
      </c>
      <c r="B271" s="1" t="s">
        <v>3</v>
      </c>
      <c r="D271" t="s">
        <v>17</v>
      </c>
      <c r="E271">
        <v>2099</v>
      </c>
      <c r="F271" t="s">
        <v>22</v>
      </c>
      <c r="G271" s="6">
        <v>8.8666759414200005</v>
      </c>
      <c r="H271" s="6">
        <v>9.64473888829</v>
      </c>
      <c r="I271" s="6">
        <v>9.1588623926900006</v>
      </c>
    </row>
    <row r="272" spans="1:9">
      <c r="A272" t="str">
        <f t="shared" si="4"/>
        <v>Oakland_IPSL45_2099_Fall</v>
      </c>
      <c r="B272" s="1" t="s">
        <v>4</v>
      </c>
      <c r="D272" t="s">
        <v>17</v>
      </c>
      <c r="E272">
        <v>2099</v>
      </c>
      <c r="F272" t="s">
        <v>22</v>
      </c>
      <c r="G272" s="6">
        <v>8.2260969170500005</v>
      </c>
      <c r="H272" s="6">
        <v>9.5422430587200004</v>
      </c>
      <c r="I272" s="6">
        <v>9.0493826743800003</v>
      </c>
    </row>
    <row r="273" spans="1:9">
      <c r="A273" t="str">
        <f t="shared" si="4"/>
        <v>Livingston_IPSL45_2099_Fall</v>
      </c>
      <c r="B273" s="1" t="s">
        <v>5</v>
      </c>
      <c r="D273" t="s">
        <v>17</v>
      </c>
      <c r="E273">
        <v>2099</v>
      </c>
      <c r="F273" t="s">
        <v>22</v>
      </c>
      <c r="G273" s="6">
        <v>8.3154661429800001</v>
      </c>
      <c r="H273" s="6">
        <v>9.5407298013300004</v>
      </c>
      <c r="I273" s="6">
        <v>9.2579271608500004</v>
      </c>
    </row>
    <row r="274" spans="1:9">
      <c r="A274" t="str">
        <f t="shared" si="4"/>
        <v>Washtenaw_IPSL45_2099_Fall</v>
      </c>
      <c r="B274" s="1" t="s">
        <v>6</v>
      </c>
      <c r="D274" t="s">
        <v>17</v>
      </c>
      <c r="E274">
        <v>2099</v>
      </c>
      <c r="F274" t="s">
        <v>22</v>
      </c>
      <c r="G274" s="6">
        <v>9.1707330408699992</v>
      </c>
      <c r="H274" s="6">
        <v>9.6807020711000007</v>
      </c>
      <c r="I274" s="6">
        <v>9.4361927826999992</v>
      </c>
    </row>
    <row r="275" spans="1:9">
      <c r="A275" t="str">
        <f t="shared" si="4"/>
        <v>Monroe_IPSL45_2099_Winter</v>
      </c>
      <c r="B275" s="1" t="s">
        <v>0</v>
      </c>
      <c r="D275" t="s">
        <v>17</v>
      </c>
      <c r="E275">
        <v>2099</v>
      </c>
      <c r="F275" t="s">
        <v>23</v>
      </c>
      <c r="G275" s="6">
        <v>5.7989643299400004</v>
      </c>
      <c r="H275" s="6">
        <v>6.3019508105800002</v>
      </c>
      <c r="I275" s="6">
        <v>6.0621103396400002</v>
      </c>
    </row>
    <row r="276" spans="1:9">
      <c r="A276" t="str">
        <f t="shared" si="4"/>
        <v>Macomb_IPSL45_2099_Winter</v>
      </c>
      <c r="B276" s="1" t="s">
        <v>1</v>
      </c>
      <c r="D276" t="s">
        <v>17</v>
      </c>
      <c r="E276">
        <v>2099</v>
      </c>
      <c r="F276" t="s">
        <v>23</v>
      </c>
      <c r="G276" s="6">
        <v>5.3488355812800004</v>
      </c>
      <c r="H276" s="6">
        <v>6.4164464840199997</v>
      </c>
      <c r="I276" s="6">
        <v>6.0227885525099998</v>
      </c>
    </row>
    <row r="277" spans="1:9">
      <c r="A277" t="str">
        <f t="shared" si="4"/>
        <v>St. Clair_IPSL45_2099_Winter</v>
      </c>
      <c r="B277" s="1" t="s">
        <v>2</v>
      </c>
      <c r="D277" t="s">
        <v>17</v>
      </c>
      <c r="E277">
        <v>2099</v>
      </c>
      <c r="F277" t="s">
        <v>23</v>
      </c>
      <c r="G277" s="6">
        <v>5.0000210993399996</v>
      </c>
      <c r="H277" s="6">
        <v>6.2283166680199997</v>
      </c>
      <c r="I277" s="6">
        <v>5.5641286750600001</v>
      </c>
    </row>
    <row r="278" spans="1:9">
      <c r="A278" t="str">
        <f t="shared" si="4"/>
        <v>Wayne_IPSL45_2099_Winter</v>
      </c>
      <c r="B278" s="1" t="s">
        <v>3</v>
      </c>
      <c r="D278" t="s">
        <v>17</v>
      </c>
      <c r="E278">
        <v>2099</v>
      </c>
      <c r="F278" t="s">
        <v>23</v>
      </c>
      <c r="G278" s="6">
        <v>5.8619312826999996</v>
      </c>
      <c r="H278" s="6">
        <v>6.4510669607300004</v>
      </c>
      <c r="I278" s="6">
        <v>6.1636477027299996</v>
      </c>
    </row>
    <row r="279" spans="1:9">
      <c r="A279" t="str">
        <f t="shared" si="4"/>
        <v>Oakland_IPSL45_2099_Winter</v>
      </c>
      <c r="B279" s="1" t="s">
        <v>4</v>
      </c>
      <c r="D279" t="s">
        <v>17</v>
      </c>
      <c r="E279">
        <v>2099</v>
      </c>
      <c r="F279" t="s">
        <v>23</v>
      </c>
      <c r="G279" s="6">
        <v>4.88337078127</v>
      </c>
      <c r="H279" s="6">
        <v>6.0547722243699997</v>
      </c>
      <c r="I279" s="6">
        <v>5.5290215678000001</v>
      </c>
    </row>
    <row r="280" spans="1:9">
      <c r="A280" t="str">
        <f t="shared" si="4"/>
        <v>Livingston_IPSL45_2099_Winter</v>
      </c>
      <c r="B280" s="1" t="s">
        <v>5</v>
      </c>
      <c r="D280" t="s">
        <v>17</v>
      </c>
      <c r="E280">
        <v>2099</v>
      </c>
      <c r="F280" t="s">
        <v>23</v>
      </c>
      <c r="G280" s="6">
        <v>4.9106548000299997</v>
      </c>
      <c r="H280" s="6">
        <v>6.0397392121399998</v>
      </c>
      <c r="I280" s="6">
        <v>5.2613393982299996</v>
      </c>
    </row>
    <row r="281" spans="1:9">
      <c r="A281" t="str">
        <f t="shared" si="4"/>
        <v>Washtenaw_IPSL45_2099_Winter</v>
      </c>
      <c r="B281" s="1" t="s">
        <v>6</v>
      </c>
      <c r="D281" t="s">
        <v>17</v>
      </c>
      <c r="E281">
        <v>2099</v>
      </c>
      <c r="F281" t="s">
        <v>23</v>
      </c>
      <c r="G281" s="6">
        <v>5.1718798335700003</v>
      </c>
      <c r="H281" s="6">
        <v>7.1723056304600004</v>
      </c>
      <c r="I281" s="6">
        <v>5.9837320356300001</v>
      </c>
    </row>
    <row r="282" spans="1:9">
      <c r="A282" t="str">
        <f t="shared" si="4"/>
        <v>Monroe_IPSL85_2039_Spring</v>
      </c>
      <c r="B282" s="1" t="s">
        <v>0</v>
      </c>
      <c r="D282" t="s">
        <v>18</v>
      </c>
      <c r="E282">
        <v>2039</v>
      </c>
      <c r="F282" t="s">
        <v>20</v>
      </c>
      <c r="G282" s="6">
        <v>9.4832366466</v>
      </c>
      <c r="H282" s="6">
        <v>10.1369201324</v>
      </c>
      <c r="I282" s="6">
        <v>9.9210419061300001</v>
      </c>
    </row>
    <row r="283" spans="1:9">
      <c r="A283" t="str">
        <f t="shared" si="4"/>
        <v>Macomb_IPSL85_2039_Spring</v>
      </c>
      <c r="B283" s="1" t="s">
        <v>1</v>
      </c>
      <c r="D283" t="s">
        <v>18</v>
      </c>
      <c r="E283">
        <v>2039</v>
      </c>
      <c r="F283" t="s">
        <v>20</v>
      </c>
      <c r="G283" s="6">
        <v>8.9132738962900007</v>
      </c>
      <c r="H283" s="6">
        <v>9.7941627755099994</v>
      </c>
      <c r="I283" s="6">
        <v>9.3570362754800005</v>
      </c>
    </row>
    <row r="284" spans="1:9">
      <c r="A284" t="str">
        <f t="shared" si="4"/>
        <v>St. Clair_IPSL85_2039_Spring</v>
      </c>
      <c r="B284" s="1" t="s">
        <v>2</v>
      </c>
      <c r="D284" t="s">
        <v>18</v>
      </c>
      <c r="E284">
        <v>2039</v>
      </c>
      <c r="F284" t="s">
        <v>20</v>
      </c>
      <c r="G284" s="6">
        <v>8.6860877925499995</v>
      </c>
      <c r="H284" s="6">
        <v>9.4460636947199994</v>
      </c>
      <c r="I284" s="6">
        <v>9.1427520003100007</v>
      </c>
    </row>
    <row r="285" spans="1:9">
      <c r="A285" t="str">
        <f t="shared" si="4"/>
        <v>Wayne_IPSL85_2039_Spring</v>
      </c>
      <c r="B285" s="1" t="s">
        <v>3</v>
      </c>
      <c r="D285" t="s">
        <v>18</v>
      </c>
      <c r="E285">
        <v>2039</v>
      </c>
      <c r="F285" t="s">
        <v>20</v>
      </c>
      <c r="G285" s="6">
        <v>9.4829378065899999</v>
      </c>
      <c r="H285" s="6">
        <v>10.0273256037</v>
      </c>
      <c r="I285" s="6">
        <v>9.7030684137099996</v>
      </c>
    </row>
    <row r="286" spans="1:9">
      <c r="A286" t="str">
        <f t="shared" si="4"/>
        <v>Oakland_IPSL85_2039_Spring</v>
      </c>
      <c r="B286" s="1" t="s">
        <v>4</v>
      </c>
      <c r="D286" t="s">
        <v>18</v>
      </c>
      <c r="E286">
        <v>2039</v>
      </c>
      <c r="F286" t="s">
        <v>20</v>
      </c>
      <c r="G286" s="6">
        <v>8.6911334267099996</v>
      </c>
      <c r="H286" s="6">
        <v>9.5721257930900006</v>
      </c>
      <c r="I286" s="6">
        <v>9.1165423497799996</v>
      </c>
    </row>
    <row r="287" spans="1:9">
      <c r="A287" t="str">
        <f t="shared" si="4"/>
        <v>Livingston_IPSL85_2039_Spring</v>
      </c>
      <c r="B287" s="1" t="s">
        <v>5</v>
      </c>
      <c r="D287" t="s">
        <v>18</v>
      </c>
      <c r="E287">
        <v>2039</v>
      </c>
      <c r="F287" t="s">
        <v>20</v>
      </c>
      <c r="G287" s="6">
        <v>8.6806628430699995</v>
      </c>
      <c r="H287" s="6">
        <v>9.4793169902100001</v>
      </c>
      <c r="I287" s="6">
        <v>8.9692023459100003</v>
      </c>
    </row>
    <row r="288" spans="1:9">
      <c r="A288" t="str">
        <f t="shared" si="4"/>
        <v>Washtenaw_IPSL85_2039_Spring</v>
      </c>
      <c r="B288" s="1" t="s">
        <v>6</v>
      </c>
      <c r="D288" t="s">
        <v>18</v>
      </c>
      <c r="E288">
        <v>2039</v>
      </c>
      <c r="F288" t="s">
        <v>20</v>
      </c>
      <c r="G288" s="6">
        <v>8.6043661083099998</v>
      </c>
      <c r="H288" s="6">
        <v>10.24657551</v>
      </c>
      <c r="I288" s="6">
        <v>9.4633920899500001</v>
      </c>
    </row>
    <row r="289" spans="1:9">
      <c r="A289" t="str">
        <f t="shared" si="4"/>
        <v>Monroe_IPSL85_2039_Summer</v>
      </c>
      <c r="B289" s="1" t="s">
        <v>0</v>
      </c>
      <c r="D289" t="s">
        <v>18</v>
      </c>
      <c r="E289">
        <v>2039</v>
      </c>
      <c r="F289" t="s">
        <v>21</v>
      </c>
      <c r="G289" s="6">
        <v>9.4775430941399996</v>
      </c>
      <c r="H289" s="6">
        <v>9.8970685511299994</v>
      </c>
      <c r="I289" s="6">
        <v>9.70064322124</v>
      </c>
    </row>
    <row r="290" spans="1:9">
      <c r="A290" t="str">
        <f t="shared" si="4"/>
        <v>Macomb_IPSL85_2039_Summer</v>
      </c>
      <c r="B290" s="1" t="s">
        <v>1</v>
      </c>
      <c r="D290" t="s">
        <v>18</v>
      </c>
      <c r="E290">
        <v>2039</v>
      </c>
      <c r="F290" t="s">
        <v>21</v>
      </c>
      <c r="G290" s="6">
        <v>8.9285391260200004</v>
      </c>
      <c r="H290" s="6">
        <v>9.70580849075</v>
      </c>
      <c r="I290" s="6">
        <v>9.2877883683999993</v>
      </c>
    </row>
    <row r="291" spans="1:9">
      <c r="A291" t="str">
        <f t="shared" si="4"/>
        <v>St. Clair_IPSL85_2039_Summer</v>
      </c>
      <c r="B291" s="1" t="s">
        <v>2</v>
      </c>
      <c r="D291" t="s">
        <v>18</v>
      </c>
      <c r="E291">
        <v>2039</v>
      </c>
      <c r="F291" t="s">
        <v>21</v>
      </c>
      <c r="G291" s="6">
        <v>8.4615287976300007</v>
      </c>
      <c r="H291" s="6">
        <v>9.1945539615099996</v>
      </c>
      <c r="I291" s="6">
        <v>8.8405843821199994</v>
      </c>
    </row>
    <row r="292" spans="1:9">
      <c r="A292" t="str">
        <f t="shared" si="4"/>
        <v>Wayne_IPSL85_2039_Summer</v>
      </c>
      <c r="B292" s="1" t="s">
        <v>3</v>
      </c>
      <c r="D292" t="s">
        <v>18</v>
      </c>
      <c r="E292">
        <v>2039</v>
      </c>
      <c r="F292" t="s">
        <v>21</v>
      </c>
      <c r="G292" s="6">
        <v>9.1785264947199998</v>
      </c>
      <c r="H292" s="6">
        <v>9.7484932603600001</v>
      </c>
      <c r="I292" s="6">
        <v>9.4866697322700002</v>
      </c>
    </row>
    <row r="293" spans="1:9">
      <c r="A293" t="str">
        <f t="shared" si="4"/>
        <v>Oakland_IPSL85_2039_Summer</v>
      </c>
      <c r="B293" s="1" t="s">
        <v>4</v>
      </c>
      <c r="D293" t="s">
        <v>18</v>
      </c>
      <c r="E293">
        <v>2039</v>
      </c>
      <c r="F293" t="s">
        <v>21</v>
      </c>
      <c r="G293" s="6">
        <v>8.6658903833600007</v>
      </c>
      <c r="H293" s="6">
        <v>9.5000182517299994</v>
      </c>
      <c r="I293" s="6">
        <v>9.0338676198699996</v>
      </c>
    </row>
    <row r="294" spans="1:9">
      <c r="A294" t="str">
        <f t="shared" si="4"/>
        <v>Livingston_IPSL85_2039_Summer</v>
      </c>
      <c r="B294" s="1" t="s">
        <v>5</v>
      </c>
      <c r="D294" t="s">
        <v>18</v>
      </c>
      <c r="E294">
        <v>2039</v>
      </c>
      <c r="F294" t="s">
        <v>21</v>
      </c>
      <c r="G294" s="6">
        <v>8.7271472556299994</v>
      </c>
      <c r="H294" s="6">
        <v>9.6498573789699993</v>
      </c>
      <c r="I294" s="6">
        <v>9.0265134055999994</v>
      </c>
    </row>
    <row r="295" spans="1:9">
      <c r="A295" t="str">
        <f t="shared" si="4"/>
        <v>Washtenaw_IPSL85_2039_Summer</v>
      </c>
      <c r="B295" s="1" t="s">
        <v>6</v>
      </c>
      <c r="D295" t="s">
        <v>18</v>
      </c>
      <c r="E295">
        <v>2039</v>
      </c>
      <c r="F295" t="s">
        <v>21</v>
      </c>
      <c r="G295" s="6">
        <v>9.4693109100200008</v>
      </c>
      <c r="H295" s="6">
        <v>10.114250761899999</v>
      </c>
      <c r="I295" s="6">
        <v>9.8115603177799997</v>
      </c>
    </row>
    <row r="296" spans="1:9">
      <c r="A296" t="str">
        <f t="shared" si="4"/>
        <v>Monroe_IPSL85_2039_Fall</v>
      </c>
      <c r="B296" s="1" t="s">
        <v>0</v>
      </c>
      <c r="D296" t="s">
        <v>18</v>
      </c>
      <c r="E296">
        <v>2039</v>
      </c>
      <c r="F296" t="s">
        <v>22</v>
      </c>
      <c r="G296" s="6">
        <v>8.2669914954999992</v>
      </c>
      <c r="H296" s="6">
        <v>8.9273305559599994</v>
      </c>
      <c r="I296" s="6">
        <v>8.5416751511300006</v>
      </c>
    </row>
    <row r="297" spans="1:9">
      <c r="A297" t="str">
        <f t="shared" si="4"/>
        <v>Macomb_IPSL85_2039_Fall</v>
      </c>
      <c r="B297" s="1" t="s">
        <v>1</v>
      </c>
      <c r="D297" t="s">
        <v>18</v>
      </c>
      <c r="E297">
        <v>2039</v>
      </c>
      <c r="F297" t="s">
        <v>22</v>
      </c>
      <c r="G297" s="6">
        <v>8.5078429240600002</v>
      </c>
      <c r="H297" s="6">
        <v>9.1951489203700003</v>
      </c>
      <c r="I297" s="6">
        <v>8.7361503791999997</v>
      </c>
    </row>
    <row r="298" spans="1:9">
      <c r="A298" t="str">
        <f t="shared" si="4"/>
        <v>St. Clair_IPSL85_2039_Fall</v>
      </c>
      <c r="B298" s="1" t="s">
        <v>2</v>
      </c>
      <c r="D298" t="s">
        <v>18</v>
      </c>
      <c r="E298">
        <v>2039</v>
      </c>
      <c r="F298" t="s">
        <v>22</v>
      </c>
      <c r="G298" s="6">
        <v>8.6835431452300007</v>
      </c>
      <c r="H298" s="6">
        <v>9.1984172500600003</v>
      </c>
      <c r="I298" s="6">
        <v>8.9280370217500007</v>
      </c>
    </row>
    <row r="299" spans="1:9">
      <c r="A299" t="str">
        <f t="shared" si="4"/>
        <v>Wayne_IPSL85_2039_Fall</v>
      </c>
      <c r="B299" s="1" t="s">
        <v>3</v>
      </c>
      <c r="D299" t="s">
        <v>18</v>
      </c>
      <c r="E299">
        <v>2039</v>
      </c>
      <c r="F299" t="s">
        <v>22</v>
      </c>
      <c r="G299" s="6">
        <v>8.28454592738</v>
      </c>
      <c r="H299" s="6">
        <v>8.9531126400099996</v>
      </c>
      <c r="I299" s="6">
        <v>8.6633751725499994</v>
      </c>
    </row>
    <row r="300" spans="1:9">
      <c r="A300" t="str">
        <f t="shared" si="4"/>
        <v>Oakland_IPSL85_2039_Fall</v>
      </c>
      <c r="B300" s="1" t="s">
        <v>4</v>
      </c>
      <c r="D300" t="s">
        <v>18</v>
      </c>
      <c r="E300">
        <v>2039</v>
      </c>
      <c r="F300" t="s">
        <v>22</v>
      </c>
      <c r="G300" s="6">
        <v>8.0214010815400005</v>
      </c>
      <c r="H300" s="6">
        <v>9.2861628330200006</v>
      </c>
      <c r="I300" s="6">
        <v>8.78125125603</v>
      </c>
    </row>
    <row r="301" spans="1:9">
      <c r="A301" t="str">
        <f t="shared" si="4"/>
        <v>Livingston_IPSL85_2039_Fall</v>
      </c>
      <c r="B301" s="1" t="s">
        <v>5</v>
      </c>
      <c r="D301" t="s">
        <v>18</v>
      </c>
      <c r="E301">
        <v>2039</v>
      </c>
      <c r="F301" t="s">
        <v>22</v>
      </c>
      <c r="G301" s="6">
        <v>8.0862240296600003</v>
      </c>
      <c r="H301" s="6">
        <v>9.1761003693600003</v>
      </c>
      <c r="I301" s="6">
        <v>8.9088079488300007</v>
      </c>
    </row>
    <row r="302" spans="1:9">
      <c r="A302" t="str">
        <f t="shared" si="4"/>
        <v>Washtenaw_IPSL85_2039_Fall</v>
      </c>
      <c r="B302" s="1" t="s">
        <v>6</v>
      </c>
      <c r="D302" t="s">
        <v>18</v>
      </c>
      <c r="E302">
        <v>2039</v>
      </c>
      <c r="F302" t="s">
        <v>22</v>
      </c>
      <c r="G302" s="6">
        <v>8.7872103589999995</v>
      </c>
      <c r="H302" s="6">
        <v>9.1451520343299997</v>
      </c>
      <c r="I302" s="6">
        <v>8.9369545857800006</v>
      </c>
    </row>
    <row r="303" spans="1:9">
      <c r="A303" t="str">
        <f t="shared" si="4"/>
        <v>Monroe_IPSL85_2039_Winter</v>
      </c>
      <c r="B303" s="1" t="s">
        <v>0</v>
      </c>
      <c r="D303" t="s">
        <v>18</v>
      </c>
      <c r="E303">
        <v>2039</v>
      </c>
      <c r="F303" t="s">
        <v>23</v>
      </c>
      <c r="G303" s="6">
        <v>5.98267201086</v>
      </c>
      <c r="H303" s="6">
        <v>6.5029760963300003</v>
      </c>
      <c r="I303" s="6">
        <v>6.2727302622099996</v>
      </c>
    </row>
    <row r="304" spans="1:9">
      <c r="A304" t="str">
        <f t="shared" si="4"/>
        <v>Macomb_IPSL85_2039_Winter</v>
      </c>
      <c r="B304" s="1" t="s">
        <v>1</v>
      </c>
      <c r="D304" t="s">
        <v>18</v>
      </c>
      <c r="E304">
        <v>2039</v>
      </c>
      <c r="F304" t="s">
        <v>23</v>
      </c>
      <c r="G304" s="6">
        <v>5.5054686892799998</v>
      </c>
      <c r="H304" s="6">
        <v>6.5573136559699998</v>
      </c>
      <c r="I304" s="6">
        <v>6.1538407691800003</v>
      </c>
    </row>
    <row r="305" spans="1:9">
      <c r="A305" t="str">
        <f t="shared" si="4"/>
        <v>St. Clair_IPSL85_2039_Winter</v>
      </c>
      <c r="B305" s="1" t="s">
        <v>2</v>
      </c>
      <c r="D305" t="s">
        <v>18</v>
      </c>
      <c r="E305">
        <v>2039</v>
      </c>
      <c r="F305" t="s">
        <v>23</v>
      </c>
      <c r="G305" s="6">
        <v>5.0026936189200004</v>
      </c>
      <c r="H305" s="6">
        <v>6.3315927105099998</v>
      </c>
      <c r="I305" s="6">
        <v>5.66198810653</v>
      </c>
    </row>
    <row r="306" spans="1:9">
      <c r="A306" t="str">
        <f t="shared" si="4"/>
        <v>Wayne_IPSL85_2039_Winter</v>
      </c>
      <c r="B306" s="1" t="s">
        <v>3</v>
      </c>
      <c r="D306" t="s">
        <v>18</v>
      </c>
      <c r="E306">
        <v>2039</v>
      </c>
      <c r="F306" t="s">
        <v>23</v>
      </c>
      <c r="G306" s="6">
        <v>6.0150657720099998</v>
      </c>
      <c r="H306" s="6">
        <v>6.5213658314499998</v>
      </c>
      <c r="I306" s="6">
        <v>6.3086944928699999</v>
      </c>
    </row>
    <row r="307" spans="1:9">
      <c r="A307" t="str">
        <f t="shared" si="4"/>
        <v>Oakland_IPSL85_2039_Winter</v>
      </c>
      <c r="B307" s="1" t="s">
        <v>4</v>
      </c>
      <c r="D307" t="s">
        <v>18</v>
      </c>
      <c r="E307">
        <v>2039</v>
      </c>
      <c r="F307" t="s">
        <v>23</v>
      </c>
      <c r="G307" s="6">
        <v>5.0232972911799996</v>
      </c>
      <c r="H307" s="6">
        <v>6.1607722988900004</v>
      </c>
      <c r="I307" s="6">
        <v>5.65585999319</v>
      </c>
    </row>
    <row r="308" spans="1:9">
      <c r="A308" t="str">
        <f t="shared" si="4"/>
        <v>Livingston_IPSL85_2039_Winter</v>
      </c>
      <c r="B308" s="1" t="s">
        <v>5</v>
      </c>
      <c r="D308" t="s">
        <v>18</v>
      </c>
      <c r="E308">
        <v>2039</v>
      </c>
      <c r="F308" t="s">
        <v>23</v>
      </c>
      <c r="G308" s="6">
        <v>5.0064697693499998</v>
      </c>
      <c r="H308" s="6">
        <v>6.1227401011199998</v>
      </c>
      <c r="I308" s="6">
        <v>5.3577199072599999</v>
      </c>
    </row>
    <row r="309" spans="1:9">
      <c r="A309" t="str">
        <f t="shared" si="4"/>
        <v>Washtenaw_IPSL85_2039_Winter</v>
      </c>
      <c r="B309" s="1" t="s">
        <v>6</v>
      </c>
      <c r="D309" t="s">
        <v>18</v>
      </c>
      <c r="E309">
        <v>2039</v>
      </c>
      <c r="F309" t="s">
        <v>23</v>
      </c>
      <c r="G309" s="6">
        <v>5.2598048784499998</v>
      </c>
      <c r="H309" s="6">
        <v>7.3036753538800001</v>
      </c>
      <c r="I309" s="6">
        <v>6.0787741417700003</v>
      </c>
    </row>
    <row r="310" spans="1:9">
      <c r="A310" t="str">
        <f t="shared" si="4"/>
        <v>Monroe_IPSL85_2069_Spring</v>
      </c>
      <c r="B310" s="1" t="s">
        <v>0</v>
      </c>
      <c r="D310" t="s">
        <v>18</v>
      </c>
      <c r="E310">
        <v>2069</v>
      </c>
      <c r="F310" t="s">
        <v>20</v>
      </c>
      <c r="G310" s="6">
        <v>9.9715570273199994</v>
      </c>
      <c r="H310" s="6">
        <v>10.5640293226</v>
      </c>
      <c r="I310" s="6">
        <v>10.294429001799999</v>
      </c>
    </row>
    <row r="311" spans="1:9">
      <c r="A311" t="str">
        <f t="shared" si="4"/>
        <v>Macomb_IPSL85_2069_Spring</v>
      </c>
      <c r="B311" s="1" t="s">
        <v>1</v>
      </c>
      <c r="D311" t="s">
        <v>18</v>
      </c>
      <c r="E311">
        <v>2069</v>
      </c>
      <c r="F311" t="s">
        <v>20</v>
      </c>
      <c r="G311" s="6">
        <v>8.7795209421999996</v>
      </c>
      <c r="H311" s="6">
        <v>10.0577075928</v>
      </c>
      <c r="I311" s="6">
        <v>9.3601111385000006</v>
      </c>
    </row>
    <row r="312" spans="1:9">
      <c r="A312" t="str">
        <f t="shared" si="4"/>
        <v>St. Clair_IPSL85_2069_Spring</v>
      </c>
      <c r="B312" s="1" t="s">
        <v>2</v>
      </c>
      <c r="D312" t="s">
        <v>18</v>
      </c>
      <c r="E312">
        <v>2069</v>
      </c>
      <c r="F312" t="s">
        <v>20</v>
      </c>
      <c r="G312" s="6">
        <v>8.5705035067599997</v>
      </c>
      <c r="H312" s="6">
        <v>9.5627904409200006</v>
      </c>
      <c r="I312" s="6">
        <v>9.1292512223499998</v>
      </c>
    </row>
    <row r="313" spans="1:9">
      <c r="A313" t="str">
        <f t="shared" si="4"/>
        <v>Wayne_IPSL85_2069_Spring</v>
      </c>
      <c r="B313" s="1" t="s">
        <v>3</v>
      </c>
      <c r="D313" t="s">
        <v>18</v>
      </c>
      <c r="E313">
        <v>2069</v>
      </c>
      <c r="F313" t="s">
        <v>20</v>
      </c>
      <c r="G313" s="6">
        <v>9.6824047133699995</v>
      </c>
      <c r="H313" s="6">
        <v>10.4593039011</v>
      </c>
      <c r="I313" s="6">
        <v>9.9932572454000006</v>
      </c>
    </row>
    <row r="314" spans="1:9">
      <c r="A314" t="str">
        <f t="shared" si="4"/>
        <v>Oakland_IPSL85_2069_Spring</v>
      </c>
      <c r="B314" s="1" t="s">
        <v>4</v>
      </c>
      <c r="D314" t="s">
        <v>18</v>
      </c>
      <c r="E314">
        <v>2069</v>
      </c>
      <c r="F314" t="s">
        <v>20</v>
      </c>
      <c r="G314" s="6">
        <v>8.6631237166799995</v>
      </c>
      <c r="H314" s="6">
        <v>9.6992265686499994</v>
      </c>
      <c r="I314" s="6">
        <v>9.0720818506800001</v>
      </c>
    </row>
    <row r="315" spans="1:9">
      <c r="A315" t="str">
        <f t="shared" si="4"/>
        <v>Livingston_IPSL85_2069_Spring</v>
      </c>
      <c r="B315" s="1" t="s">
        <v>5</v>
      </c>
      <c r="D315" t="s">
        <v>18</v>
      </c>
      <c r="E315">
        <v>2069</v>
      </c>
      <c r="F315" t="s">
        <v>20</v>
      </c>
      <c r="G315" s="6">
        <v>8.5352528785500006</v>
      </c>
      <c r="H315" s="6">
        <v>9.3536105092599993</v>
      </c>
      <c r="I315" s="6">
        <v>8.8506706711700005</v>
      </c>
    </row>
    <row r="316" spans="1:9">
      <c r="A316" t="str">
        <f t="shared" si="4"/>
        <v>Washtenaw_IPSL85_2069_Spring</v>
      </c>
      <c r="B316" s="1" t="s">
        <v>6</v>
      </c>
      <c r="D316" t="s">
        <v>18</v>
      </c>
      <c r="E316">
        <v>2069</v>
      </c>
      <c r="F316" t="s">
        <v>20</v>
      </c>
      <c r="G316" s="6">
        <v>8.6464217664599996</v>
      </c>
      <c r="H316" s="6">
        <v>10.4602666945</v>
      </c>
      <c r="I316" s="6">
        <v>9.6801647604299994</v>
      </c>
    </row>
    <row r="317" spans="1:9">
      <c r="A317" t="str">
        <f t="shared" si="4"/>
        <v>Monroe_IPSL85_2069_Summer</v>
      </c>
      <c r="B317" s="1" t="s">
        <v>0</v>
      </c>
      <c r="D317" t="s">
        <v>18</v>
      </c>
      <c r="E317">
        <v>2069</v>
      </c>
      <c r="F317" t="s">
        <v>21</v>
      </c>
      <c r="G317" s="6">
        <v>8.6966500527899999</v>
      </c>
      <c r="H317" s="6">
        <v>9.1061688914199994</v>
      </c>
      <c r="I317" s="6">
        <v>8.9176041367599996</v>
      </c>
    </row>
    <row r="318" spans="1:9">
      <c r="A318" t="str">
        <f t="shared" si="4"/>
        <v>Macomb_IPSL85_2069_Summer</v>
      </c>
      <c r="B318" s="1" t="s">
        <v>1</v>
      </c>
      <c r="D318" t="s">
        <v>18</v>
      </c>
      <c r="E318">
        <v>2069</v>
      </c>
      <c r="F318" t="s">
        <v>21</v>
      </c>
      <c r="G318" s="6">
        <v>8.1395621312999999</v>
      </c>
      <c r="H318" s="6">
        <v>8.7184947908999995</v>
      </c>
      <c r="I318" s="6">
        <v>8.4044604238900007</v>
      </c>
    </row>
    <row r="319" spans="1:9">
      <c r="A319" t="str">
        <f t="shared" si="4"/>
        <v>St. Clair_IPSL85_2069_Summer</v>
      </c>
      <c r="B319" s="1" t="s">
        <v>2</v>
      </c>
      <c r="D319" t="s">
        <v>18</v>
      </c>
      <c r="E319">
        <v>2069</v>
      </c>
      <c r="F319" t="s">
        <v>21</v>
      </c>
      <c r="G319" s="6">
        <v>7.6397972205500002</v>
      </c>
      <c r="H319" s="6">
        <v>8.5841249290100006</v>
      </c>
      <c r="I319" s="6">
        <v>8.0411814695199997</v>
      </c>
    </row>
    <row r="320" spans="1:9">
      <c r="A320" t="str">
        <f t="shared" si="4"/>
        <v>Wayne_IPSL85_2069_Summer</v>
      </c>
      <c r="B320" s="1" t="s">
        <v>3</v>
      </c>
      <c r="D320" t="s">
        <v>18</v>
      </c>
      <c r="E320">
        <v>2069</v>
      </c>
      <c r="F320" t="s">
        <v>21</v>
      </c>
      <c r="G320" s="6">
        <v>7.98002985863</v>
      </c>
      <c r="H320" s="6">
        <v>8.7710853305899992</v>
      </c>
      <c r="I320" s="6">
        <v>8.4573936409300003</v>
      </c>
    </row>
    <row r="321" spans="1:9">
      <c r="A321" t="str">
        <f t="shared" si="4"/>
        <v>Oakland_IPSL85_2069_Summer</v>
      </c>
      <c r="B321" s="1" t="s">
        <v>4</v>
      </c>
      <c r="D321" t="s">
        <v>18</v>
      </c>
      <c r="E321">
        <v>2069</v>
      </c>
      <c r="F321" t="s">
        <v>21</v>
      </c>
      <c r="G321" s="6">
        <v>7.8178776831099999</v>
      </c>
      <c r="H321" s="6">
        <v>8.6732235379600002</v>
      </c>
      <c r="I321" s="6">
        <v>8.2005709377699993</v>
      </c>
    </row>
    <row r="322" spans="1:9">
      <c r="A322" t="str">
        <f t="shared" si="4"/>
        <v>Livingston_IPSL85_2069_Summer</v>
      </c>
      <c r="B322" s="1" t="s">
        <v>5</v>
      </c>
      <c r="D322" t="s">
        <v>18</v>
      </c>
      <c r="E322">
        <v>2069</v>
      </c>
      <c r="F322" t="s">
        <v>21</v>
      </c>
      <c r="G322" s="6">
        <v>8.1960161520299994</v>
      </c>
      <c r="H322" s="6">
        <v>8.9862593658800005</v>
      </c>
      <c r="I322" s="6">
        <v>8.4463023112699993</v>
      </c>
    </row>
    <row r="323" spans="1:9">
      <c r="A323" t="str">
        <f t="shared" ref="A323:A386" si="5">_xlfn.CONCAT(B323,"_",D323,"_",E323,"_",F323)</f>
        <v>Washtenaw_IPSL85_2069_Summer</v>
      </c>
      <c r="B323" s="1" t="s">
        <v>6</v>
      </c>
      <c r="D323" t="s">
        <v>18</v>
      </c>
      <c r="E323">
        <v>2069</v>
      </c>
      <c r="F323" t="s">
        <v>21</v>
      </c>
      <c r="G323" s="6">
        <v>8.6247843379199995</v>
      </c>
      <c r="H323" s="6">
        <v>9.3043127191000004</v>
      </c>
      <c r="I323" s="6">
        <v>9.0160703978600001</v>
      </c>
    </row>
    <row r="324" spans="1:9">
      <c r="A324" t="str">
        <f t="shared" si="5"/>
        <v>Monroe_IPSL85_2069_Fall</v>
      </c>
      <c r="B324" s="1" t="s">
        <v>0</v>
      </c>
      <c r="D324" t="s">
        <v>18</v>
      </c>
      <c r="E324">
        <v>2069</v>
      </c>
      <c r="F324" t="s">
        <v>22</v>
      </c>
      <c r="G324" s="6">
        <v>7.8175520731499999</v>
      </c>
      <c r="H324" s="6">
        <v>8.5629313849000006</v>
      </c>
      <c r="I324" s="6">
        <v>8.1579425500500005</v>
      </c>
    </row>
    <row r="325" spans="1:9">
      <c r="A325" t="str">
        <f t="shared" si="5"/>
        <v>Macomb_IPSL85_2069_Fall</v>
      </c>
      <c r="B325" s="1" t="s">
        <v>1</v>
      </c>
      <c r="D325" t="s">
        <v>18</v>
      </c>
      <c r="E325">
        <v>2069</v>
      </c>
      <c r="F325" t="s">
        <v>22</v>
      </c>
      <c r="G325" s="6">
        <v>8.4398278594799994</v>
      </c>
      <c r="H325" s="6">
        <v>9.5182939106499997</v>
      </c>
      <c r="I325" s="6">
        <v>8.8869670505599991</v>
      </c>
    </row>
    <row r="326" spans="1:9">
      <c r="A326" t="str">
        <f t="shared" si="5"/>
        <v>St. Clair_IPSL85_2069_Fall</v>
      </c>
      <c r="B326" s="1" t="s">
        <v>2</v>
      </c>
      <c r="D326" t="s">
        <v>18</v>
      </c>
      <c r="E326">
        <v>2069</v>
      </c>
      <c r="F326" t="s">
        <v>22</v>
      </c>
      <c r="G326" s="6">
        <v>8.7147262862999995</v>
      </c>
      <c r="H326" s="6">
        <v>9.5620767821099992</v>
      </c>
      <c r="I326" s="6">
        <v>9.2490690237699997</v>
      </c>
    </row>
    <row r="327" spans="1:9">
      <c r="A327" t="str">
        <f t="shared" si="5"/>
        <v>Wayne_IPSL85_2069_Fall</v>
      </c>
      <c r="B327" s="1" t="s">
        <v>3</v>
      </c>
      <c r="D327" t="s">
        <v>18</v>
      </c>
      <c r="E327">
        <v>2069</v>
      </c>
      <c r="F327" t="s">
        <v>22</v>
      </c>
      <c r="G327" s="6">
        <v>8.0012546669799995</v>
      </c>
      <c r="H327" s="6">
        <v>8.7830497236900005</v>
      </c>
      <c r="I327" s="6">
        <v>8.3834220937499992</v>
      </c>
    </row>
    <row r="328" spans="1:9">
      <c r="A328" t="str">
        <f t="shared" si="5"/>
        <v>Oakland_IPSL85_2069_Fall</v>
      </c>
      <c r="B328" s="1" t="s">
        <v>4</v>
      </c>
      <c r="D328" t="s">
        <v>18</v>
      </c>
      <c r="E328">
        <v>2069</v>
      </c>
      <c r="F328" t="s">
        <v>22</v>
      </c>
      <c r="G328" s="6">
        <v>7.7540827408000004</v>
      </c>
      <c r="H328" s="6">
        <v>9.4921575817899999</v>
      </c>
      <c r="I328" s="6">
        <v>8.7121834245799992</v>
      </c>
    </row>
    <row r="329" spans="1:9">
      <c r="A329" t="str">
        <f t="shared" si="5"/>
        <v>Livingston_IPSL85_2069_Fall</v>
      </c>
      <c r="B329" s="1" t="s">
        <v>5</v>
      </c>
      <c r="D329" t="s">
        <v>18</v>
      </c>
      <c r="E329">
        <v>2069</v>
      </c>
      <c r="F329" t="s">
        <v>22</v>
      </c>
      <c r="G329" s="6">
        <v>7.8130755461300003</v>
      </c>
      <c r="H329" s="6">
        <v>9.2052114811999992</v>
      </c>
      <c r="I329" s="6">
        <v>8.8117162905199997</v>
      </c>
    </row>
    <row r="330" spans="1:9">
      <c r="A330" t="str">
        <f t="shared" si="5"/>
        <v>Washtenaw_IPSL85_2069_Fall</v>
      </c>
      <c r="B330" s="1" t="s">
        <v>6</v>
      </c>
      <c r="D330" t="s">
        <v>18</v>
      </c>
      <c r="E330">
        <v>2069</v>
      </c>
      <c r="F330" t="s">
        <v>22</v>
      </c>
      <c r="G330" s="6">
        <v>8.4506793940100007</v>
      </c>
      <c r="H330" s="6">
        <v>8.7918083472999999</v>
      </c>
      <c r="I330" s="6">
        <v>8.6331588165900008</v>
      </c>
    </row>
    <row r="331" spans="1:9">
      <c r="A331" t="str">
        <f t="shared" si="5"/>
        <v>Monroe_IPSL85_2069_Winter</v>
      </c>
      <c r="B331" s="1" t="s">
        <v>0</v>
      </c>
      <c r="D331" t="s">
        <v>18</v>
      </c>
      <c r="E331">
        <v>2069</v>
      </c>
      <c r="F331" t="s">
        <v>23</v>
      </c>
      <c r="G331" s="6">
        <v>5.9262532295000003</v>
      </c>
      <c r="H331" s="6">
        <v>6.5239425560899997</v>
      </c>
      <c r="I331" s="6">
        <v>6.2236870053600004</v>
      </c>
    </row>
    <row r="332" spans="1:9">
      <c r="A332" t="str">
        <f t="shared" si="5"/>
        <v>Macomb_IPSL85_2069_Winter</v>
      </c>
      <c r="B332" s="1" t="s">
        <v>1</v>
      </c>
      <c r="D332" t="s">
        <v>18</v>
      </c>
      <c r="E332">
        <v>2069</v>
      </c>
      <c r="F332" t="s">
        <v>23</v>
      </c>
      <c r="G332" s="6">
        <v>5.3304563786200001</v>
      </c>
      <c r="H332" s="6">
        <v>6.3687291255199998</v>
      </c>
      <c r="I332" s="6">
        <v>6.00208427938</v>
      </c>
    </row>
    <row r="333" spans="1:9">
      <c r="A333" t="str">
        <f t="shared" si="5"/>
        <v>St. Clair_IPSL85_2069_Winter</v>
      </c>
      <c r="B333" s="1" t="s">
        <v>2</v>
      </c>
      <c r="D333" t="s">
        <v>18</v>
      </c>
      <c r="E333">
        <v>2069</v>
      </c>
      <c r="F333" t="s">
        <v>23</v>
      </c>
      <c r="G333" s="6">
        <v>4.9517677657099997</v>
      </c>
      <c r="H333" s="6">
        <v>6.2169251807599997</v>
      </c>
      <c r="I333" s="6">
        <v>5.5525620030600003</v>
      </c>
    </row>
    <row r="334" spans="1:9">
      <c r="A334" t="str">
        <f t="shared" si="5"/>
        <v>Wayne_IPSL85_2069_Winter</v>
      </c>
      <c r="B334" s="1" t="s">
        <v>3</v>
      </c>
      <c r="D334" t="s">
        <v>18</v>
      </c>
      <c r="E334">
        <v>2069</v>
      </c>
      <c r="F334" t="s">
        <v>23</v>
      </c>
      <c r="G334" s="6">
        <v>5.9191623528799999</v>
      </c>
      <c r="H334" s="6">
        <v>6.4454336115500004</v>
      </c>
      <c r="I334" s="6">
        <v>6.21361158777</v>
      </c>
    </row>
    <row r="335" spans="1:9">
      <c r="A335" t="str">
        <f t="shared" si="5"/>
        <v>Oakland_IPSL85_2069_Winter</v>
      </c>
      <c r="B335" s="1" t="s">
        <v>4</v>
      </c>
      <c r="D335" t="s">
        <v>18</v>
      </c>
      <c r="E335">
        <v>2069</v>
      </c>
      <c r="F335" t="s">
        <v>23</v>
      </c>
      <c r="G335" s="6">
        <v>4.8995954609399996</v>
      </c>
      <c r="H335" s="6">
        <v>6.1025248465599997</v>
      </c>
      <c r="I335" s="6">
        <v>5.5123243104600004</v>
      </c>
    </row>
    <row r="336" spans="1:9">
      <c r="A336" t="str">
        <f t="shared" si="5"/>
        <v>Livingston_IPSL85_2069_Winter</v>
      </c>
      <c r="B336" s="1" t="s">
        <v>5</v>
      </c>
      <c r="D336" t="s">
        <v>18</v>
      </c>
      <c r="E336">
        <v>2069</v>
      </c>
      <c r="F336" t="s">
        <v>23</v>
      </c>
      <c r="G336" s="6">
        <v>4.8136619741700004</v>
      </c>
      <c r="H336" s="6">
        <v>6.0316067669300004</v>
      </c>
      <c r="I336" s="6">
        <v>5.1693931921600003</v>
      </c>
    </row>
    <row r="337" spans="1:9">
      <c r="A337" t="str">
        <f t="shared" si="5"/>
        <v>Washtenaw_IPSL85_2069_Winter</v>
      </c>
      <c r="B337" s="1" t="s">
        <v>6</v>
      </c>
      <c r="D337" t="s">
        <v>18</v>
      </c>
      <c r="E337">
        <v>2069</v>
      </c>
      <c r="F337" t="s">
        <v>23</v>
      </c>
      <c r="G337" s="6">
        <v>5.0959178107199996</v>
      </c>
      <c r="H337" s="6">
        <v>7.1351721933299999</v>
      </c>
      <c r="I337" s="6">
        <v>5.9916123720799996</v>
      </c>
    </row>
    <row r="338" spans="1:9">
      <c r="A338" t="str">
        <f t="shared" si="5"/>
        <v>Monroe_IPSL85_2099_Spring</v>
      </c>
      <c r="B338" s="1" t="s">
        <v>0</v>
      </c>
      <c r="D338" t="s">
        <v>18</v>
      </c>
      <c r="E338">
        <v>2099</v>
      </c>
      <c r="F338" t="s">
        <v>20</v>
      </c>
      <c r="G338" s="6">
        <v>10.2479511643</v>
      </c>
      <c r="H338" s="6">
        <v>10.903069067600001</v>
      </c>
      <c r="I338" s="6">
        <v>10.666317236699999</v>
      </c>
    </row>
    <row r="339" spans="1:9">
      <c r="A339" t="str">
        <f t="shared" si="5"/>
        <v>Macomb_IPSL85_2099_Spring</v>
      </c>
      <c r="B339" s="1" t="s">
        <v>1</v>
      </c>
      <c r="D339" t="s">
        <v>18</v>
      </c>
      <c r="E339">
        <v>2099</v>
      </c>
      <c r="F339" t="s">
        <v>20</v>
      </c>
      <c r="G339" s="6">
        <v>9.1562915224200001</v>
      </c>
      <c r="H339" s="6">
        <v>10.544715633799999</v>
      </c>
      <c r="I339" s="6">
        <v>9.8606837151699995</v>
      </c>
    </row>
    <row r="340" spans="1:9">
      <c r="A340" t="str">
        <f t="shared" si="5"/>
        <v>St. Clair_IPSL85_2099_Spring</v>
      </c>
      <c r="B340" s="1" t="s">
        <v>2</v>
      </c>
      <c r="D340" t="s">
        <v>18</v>
      </c>
      <c r="E340">
        <v>2099</v>
      </c>
      <c r="F340" t="s">
        <v>20</v>
      </c>
      <c r="G340" s="6">
        <v>8.9322336442800001</v>
      </c>
      <c r="H340" s="6">
        <v>10.1581610476</v>
      </c>
      <c r="I340" s="6">
        <v>9.5649381913100004</v>
      </c>
    </row>
    <row r="341" spans="1:9">
      <c r="A341" t="str">
        <f t="shared" si="5"/>
        <v>Wayne_IPSL85_2099_Spring</v>
      </c>
      <c r="B341" s="1" t="s">
        <v>3</v>
      </c>
      <c r="D341" t="s">
        <v>18</v>
      </c>
      <c r="E341">
        <v>2099</v>
      </c>
      <c r="F341" t="s">
        <v>20</v>
      </c>
      <c r="G341" s="6">
        <v>10.1747845089</v>
      </c>
      <c r="H341" s="6">
        <v>10.818476067200001</v>
      </c>
      <c r="I341" s="6">
        <v>10.426425588400001</v>
      </c>
    </row>
    <row r="342" spans="1:9">
      <c r="A342" t="str">
        <f t="shared" si="5"/>
        <v>Oakland_IPSL85_2099_Spring</v>
      </c>
      <c r="B342" s="1" t="s">
        <v>4</v>
      </c>
      <c r="D342" t="s">
        <v>18</v>
      </c>
      <c r="E342">
        <v>2099</v>
      </c>
      <c r="F342" t="s">
        <v>20</v>
      </c>
      <c r="G342" s="6">
        <v>9.2494585825800009</v>
      </c>
      <c r="H342" s="6">
        <v>10.2143103028</v>
      </c>
      <c r="I342" s="6">
        <v>9.6816972058099999</v>
      </c>
    </row>
    <row r="343" spans="1:9">
      <c r="A343" t="str">
        <f t="shared" si="5"/>
        <v>Livingston_IPSL85_2099_Spring</v>
      </c>
      <c r="B343" s="1" t="s">
        <v>5</v>
      </c>
      <c r="D343" t="s">
        <v>18</v>
      </c>
      <c r="E343">
        <v>2099</v>
      </c>
      <c r="F343" t="s">
        <v>20</v>
      </c>
      <c r="G343" s="6">
        <v>9.2806191534700009</v>
      </c>
      <c r="H343" s="6">
        <v>10.0400134512</v>
      </c>
      <c r="I343" s="6">
        <v>9.5448382433599992</v>
      </c>
    </row>
    <row r="344" spans="1:9">
      <c r="A344" t="str">
        <f t="shared" si="5"/>
        <v>Washtenaw_IPSL85_2099_Spring</v>
      </c>
      <c r="B344" s="1" t="s">
        <v>6</v>
      </c>
      <c r="D344" t="s">
        <v>18</v>
      </c>
      <c r="E344">
        <v>2099</v>
      </c>
      <c r="F344" t="s">
        <v>20</v>
      </c>
      <c r="G344" s="6">
        <v>9.3195707965000008</v>
      </c>
      <c r="H344" s="6">
        <v>10.984381622500001</v>
      </c>
      <c r="I344" s="6">
        <v>10.258411858200001</v>
      </c>
    </row>
    <row r="345" spans="1:9">
      <c r="A345" t="str">
        <f t="shared" si="5"/>
        <v>Monroe_IPSL85_2099_Summer</v>
      </c>
      <c r="B345" s="1" t="s">
        <v>0</v>
      </c>
      <c r="D345" t="s">
        <v>18</v>
      </c>
      <c r="E345">
        <v>2099</v>
      </c>
      <c r="F345" t="s">
        <v>21</v>
      </c>
      <c r="G345" s="6">
        <v>8.0598534305000005</v>
      </c>
      <c r="H345" s="6">
        <v>8.5446509295300004</v>
      </c>
      <c r="I345" s="6">
        <v>8.3144932769699995</v>
      </c>
    </row>
    <row r="346" spans="1:9">
      <c r="A346" t="str">
        <f t="shared" si="5"/>
        <v>Macomb_IPSL85_2099_Summer</v>
      </c>
      <c r="B346" s="1" t="s">
        <v>1</v>
      </c>
      <c r="D346" t="s">
        <v>18</v>
      </c>
      <c r="E346">
        <v>2099</v>
      </c>
      <c r="F346" t="s">
        <v>21</v>
      </c>
      <c r="G346" s="6">
        <v>7.5279516478000001</v>
      </c>
      <c r="H346" s="6">
        <v>8.0284967751000007</v>
      </c>
      <c r="I346" s="6">
        <v>7.73819699477</v>
      </c>
    </row>
    <row r="347" spans="1:9">
      <c r="A347" t="str">
        <f t="shared" si="5"/>
        <v>St. Clair_IPSL85_2099_Summer</v>
      </c>
      <c r="B347" s="1" t="s">
        <v>2</v>
      </c>
      <c r="D347" t="s">
        <v>18</v>
      </c>
      <c r="E347">
        <v>2099</v>
      </c>
      <c r="F347" t="s">
        <v>21</v>
      </c>
      <c r="G347" s="6">
        <v>7.2186663003699998</v>
      </c>
      <c r="H347" s="6">
        <v>7.7840456525699997</v>
      </c>
      <c r="I347" s="6">
        <v>7.5142105771200001</v>
      </c>
    </row>
    <row r="348" spans="1:9">
      <c r="A348" t="str">
        <f t="shared" si="5"/>
        <v>Wayne_IPSL85_2099_Summer</v>
      </c>
      <c r="B348" s="1" t="s">
        <v>3</v>
      </c>
      <c r="D348" t="s">
        <v>18</v>
      </c>
      <c r="E348">
        <v>2099</v>
      </c>
      <c r="F348" t="s">
        <v>21</v>
      </c>
      <c r="G348" s="6">
        <v>7.3713986172399997</v>
      </c>
      <c r="H348" s="6">
        <v>8.1564222916099993</v>
      </c>
      <c r="I348" s="6">
        <v>7.7864724717199998</v>
      </c>
    </row>
    <row r="349" spans="1:9">
      <c r="A349" t="str">
        <f t="shared" si="5"/>
        <v>Oakland_IPSL85_2099_Summer</v>
      </c>
      <c r="B349" s="1" t="s">
        <v>4</v>
      </c>
      <c r="D349" t="s">
        <v>18</v>
      </c>
      <c r="E349">
        <v>2099</v>
      </c>
      <c r="F349" t="s">
        <v>21</v>
      </c>
      <c r="G349" s="6">
        <v>7.1155799320700002</v>
      </c>
      <c r="H349" s="6">
        <v>7.7881738349900003</v>
      </c>
      <c r="I349" s="6">
        <v>7.4334399181800004</v>
      </c>
    </row>
    <row r="350" spans="1:9">
      <c r="A350" t="str">
        <f t="shared" si="5"/>
        <v>Livingston_IPSL85_2099_Summer</v>
      </c>
      <c r="B350" s="1" t="s">
        <v>5</v>
      </c>
      <c r="D350" t="s">
        <v>18</v>
      </c>
      <c r="E350">
        <v>2099</v>
      </c>
      <c r="F350" t="s">
        <v>21</v>
      </c>
      <c r="G350" s="6">
        <v>7.1155286500099999</v>
      </c>
      <c r="H350" s="6">
        <v>7.8419929974300002</v>
      </c>
      <c r="I350" s="6">
        <v>7.3265394984499999</v>
      </c>
    </row>
    <row r="351" spans="1:9">
      <c r="A351" t="str">
        <f t="shared" si="5"/>
        <v>Washtenaw_IPSL85_2099_Summer</v>
      </c>
      <c r="B351" s="1" t="s">
        <v>6</v>
      </c>
      <c r="D351" t="s">
        <v>18</v>
      </c>
      <c r="E351">
        <v>2099</v>
      </c>
      <c r="F351" t="s">
        <v>21</v>
      </c>
      <c r="G351" s="6">
        <v>7.8343424062200002</v>
      </c>
      <c r="H351" s="6">
        <v>8.2436369761900004</v>
      </c>
      <c r="I351" s="6">
        <v>8.0311709313000001</v>
      </c>
    </row>
    <row r="352" spans="1:9">
      <c r="A352" t="str">
        <f t="shared" si="5"/>
        <v>Monroe_IPSL85_2099_Fall</v>
      </c>
      <c r="B352" s="1" t="s">
        <v>0</v>
      </c>
      <c r="D352" t="s">
        <v>18</v>
      </c>
      <c r="E352">
        <v>2099</v>
      </c>
      <c r="F352" t="s">
        <v>22</v>
      </c>
      <c r="G352" s="6">
        <v>8.4842846134300007</v>
      </c>
      <c r="H352" s="6">
        <v>9.3394433670599994</v>
      </c>
      <c r="I352" s="6">
        <v>8.8634388709599996</v>
      </c>
    </row>
    <row r="353" spans="1:9">
      <c r="A353" t="str">
        <f t="shared" si="5"/>
        <v>Macomb_IPSL85_2099_Fall</v>
      </c>
      <c r="B353" s="1" t="s">
        <v>1</v>
      </c>
      <c r="D353" t="s">
        <v>18</v>
      </c>
      <c r="E353">
        <v>2099</v>
      </c>
      <c r="F353" t="s">
        <v>22</v>
      </c>
      <c r="G353" s="6">
        <v>9.0903754673500003</v>
      </c>
      <c r="H353" s="6">
        <v>10.0818908427</v>
      </c>
      <c r="I353" s="6">
        <v>9.4359440261100005</v>
      </c>
    </row>
    <row r="354" spans="1:9">
      <c r="A354" t="str">
        <f t="shared" si="5"/>
        <v>St. Clair_IPSL85_2099_Fall</v>
      </c>
      <c r="B354" s="1" t="s">
        <v>2</v>
      </c>
      <c r="D354" t="s">
        <v>18</v>
      </c>
      <c r="E354">
        <v>2099</v>
      </c>
      <c r="F354" t="s">
        <v>22</v>
      </c>
      <c r="G354" s="6">
        <v>9.3533810630899996</v>
      </c>
      <c r="H354" s="6">
        <v>10.3441969162</v>
      </c>
      <c r="I354" s="6">
        <v>9.8811015698699993</v>
      </c>
    </row>
    <row r="355" spans="1:9">
      <c r="A355" t="str">
        <f t="shared" si="5"/>
        <v>Wayne_IPSL85_2099_Fall</v>
      </c>
      <c r="B355" s="1" t="s">
        <v>3</v>
      </c>
      <c r="D355" t="s">
        <v>18</v>
      </c>
      <c r="E355">
        <v>2099</v>
      </c>
      <c r="F355" t="s">
        <v>22</v>
      </c>
      <c r="G355" s="6">
        <v>8.7715317479399992</v>
      </c>
      <c r="H355" s="6">
        <v>9.6507502590899996</v>
      </c>
      <c r="I355" s="6">
        <v>9.1674509091799994</v>
      </c>
    </row>
    <row r="356" spans="1:9">
      <c r="A356" t="str">
        <f t="shared" si="5"/>
        <v>Oakland_IPSL85_2099_Fall</v>
      </c>
      <c r="B356" s="1" t="s">
        <v>4</v>
      </c>
      <c r="D356" t="s">
        <v>18</v>
      </c>
      <c r="E356">
        <v>2099</v>
      </c>
      <c r="F356" t="s">
        <v>22</v>
      </c>
      <c r="G356" s="6">
        <v>8.1137542022600009</v>
      </c>
      <c r="H356" s="6">
        <v>9.9475137887000002</v>
      </c>
      <c r="I356" s="6">
        <v>9.2464434857699995</v>
      </c>
    </row>
    <row r="357" spans="1:9">
      <c r="A357" t="str">
        <f t="shared" si="5"/>
        <v>Livingston_IPSL85_2099_Fall</v>
      </c>
      <c r="B357" s="1" t="s">
        <v>5</v>
      </c>
      <c r="D357" t="s">
        <v>18</v>
      </c>
      <c r="E357">
        <v>2099</v>
      </c>
      <c r="F357" t="s">
        <v>22</v>
      </c>
      <c r="G357" s="6">
        <v>8.1720005470500006</v>
      </c>
      <c r="H357" s="6">
        <v>9.3169157012999992</v>
      </c>
      <c r="I357" s="6">
        <v>9.0620577301900003</v>
      </c>
    </row>
    <row r="358" spans="1:9">
      <c r="A358" t="str">
        <f t="shared" si="5"/>
        <v>Washtenaw_IPSL85_2099_Fall</v>
      </c>
      <c r="B358" s="1" t="s">
        <v>6</v>
      </c>
      <c r="D358" t="s">
        <v>18</v>
      </c>
      <c r="E358">
        <v>2099</v>
      </c>
      <c r="F358" t="s">
        <v>22</v>
      </c>
      <c r="G358" s="6">
        <v>8.9188874686999995</v>
      </c>
      <c r="H358" s="6">
        <v>9.4678229784199992</v>
      </c>
      <c r="I358" s="6">
        <v>9.2189706721399993</v>
      </c>
    </row>
    <row r="359" spans="1:9">
      <c r="A359" t="str">
        <f t="shared" si="5"/>
        <v>Monroe_IPSL85_2099_Winter</v>
      </c>
      <c r="B359" s="1" t="s">
        <v>0</v>
      </c>
      <c r="D359" t="s">
        <v>18</v>
      </c>
      <c r="E359">
        <v>2099</v>
      </c>
      <c r="F359" t="s">
        <v>23</v>
      </c>
      <c r="G359" s="6">
        <v>4.76813548338</v>
      </c>
      <c r="H359" s="6">
        <v>5.1801198346600001</v>
      </c>
      <c r="I359" s="6">
        <v>4.9725153618900002</v>
      </c>
    </row>
    <row r="360" spans="1:9">
      <c r="A360" t="str">
        <f t="shared" si="5"/>
        <v>Macomb_IPSL85_2099_Winter</v>
      </c>
      <c r="B360" s="1" t="s">
        <v>1</v>
      </c>
      <c r="D360" t="s">
        <v>18</v>
      </c>
      <c r="E360">
        <v>2099</v>
      </c>
      <c r="F360" t="s">
        <v>23</v>
      </c>
      <c r="G360" s="6">
        <v>4.4241986234399997</v>
      </c>
      <c r="H360" s="6">
        <v>5.2426654613899997</v>
      </c>
      <c r="I360" s="6">
        <v>4.9245222855300002</v>
      </c>
    </row>
    <row r="361" spans="1:9">
      <c r="A361" t="str">
        <f t="shared" si="5"/>
        <v>St. Clair_IPSL85_2099_Winter</v>
      </c>
      <c r="B361" s="1" t="s">
        <v>2</v>
      </c>
      <c r="D361" t="s">
        <v>18</v>
      </c>
      <c r="E361">
        <v>2099</v>
      </c>
      <c r="F361" t="s">
        <v>23</v>
      </c>
      <c r="G361" s="6">
        <v>4.1386070256899998</v>
      </c>
      <c r="H361" s="6">
        <v>5.1423532191900003</v>
      </c>
      <c r="I361" s="6">
        <v>4.6173840007800004</v>
      </c>
    </row>
    <row r="362" spans="1:9">
      <c r="A362" t="str">
        <f t="shared" si="5"/>
        <v>Wayne_IPSL85_2099_Winter</v>
      </c>
      <c r="B362" s="1" t="s">
        <v>3</v>
      </c>
      <c r="D362" t="s">
        <v>18</v>
      </c>
      <c r="E362">
        <v>2099</v>
      </c>
      <c r="F362" t="s">
        <v>23</v>
      </c>
      <c r="G362" s="6">
        <v>4.7623029471700002</v>
      </c>
      <c r="H362" s="6">
        <v>5.2590805624200003</v>
      </c>
      <c r="I362" s="6">
        <v>5.0210160870799996</v>
      </c>
    </row>
    <row r="363" spans="1:9">
      <c r="A363" t="str">
        <f t="shared" si="5"/>
        <v>Oakland_IPSL85_2099_Winter</v>
      </c>
      <c r="B363" s="1" t="s">
        <v>4</v>
      </c>
      <c r="D363" t="s">
        <v>18</v>
      </c>
      <c r="E363">
        <v>2099</v>
      </c>
      <c r="F363" t="s">
        <v>23</v>
      </c>
      <c r="G363" s="6">
        <v>4.0149516963099998</v>
      </c>
      <c r="H363" s="6">
        <v>4.9000128945999997</v>
      </c>
      <c r="I363" s="6">
        <v>4.5145481381500003</v>
      </c>
    </row>
    <row r="364" spans="1:9">
      <c r="A364" t="str">
        <f t="shared" si="5"/>
        <v>Livingston_IPSL85_2099_Winter</v>
      </c>
      <c r="B364" s="1" t="s">
        <v>5</v>
      </c>
      <c r="D364" t="s">
        <v>18</v>
      </c>
      <c r="E364">
        <v>2099</v>
      </c>
      <c r="F364" t="s">
        <v>23</v>
      </c>
      <c r="G364" s="6">
        <v>3.9369183474499998</v>
      </c>
      <c r="H364" s="6">
        <v>4.8729329642300003</v>
      </c>
      <c r="I364" s="6">
        <v>4.2296399297500002</v>
      </c>
    </row>
    <row r="365" spans="1:9">
      <c r="A365" t="str">
        <f t="shared" si="5"/>
        <v>Washtenaw_IPSL85_2099_Winter</v>
      </c>
      <c r="B365" s="1" t="s">
        <v>6</v>
      </c>
      <c r="D365" t="s">
        <v>18</v>
      </c>
      <c r="E365">
        <v>2099</v>
      </c>
      <c r="F365" t="s">
        <v>23</v>
      </c>
      <c r="G365" s="6">
        <v>4.1311856989700004</v>
      </c>
      <c r="H365" s="6">
        <v>5.8422254307100001</v>
      </c>
      <c r="I365" s="6">
        <v>4.84858138363</v>
      </c>
    </row>
    <row r="366" spans="1:9">
      <c r="A366" t="str">
        <f t="shared" si="5"/>
        <v>SEMCOG_GridMET_2009_Spring</v>
      </c>
      <c r="B366" s="1" t="s">
        <v>70</v>
      </c>
      <c r="D366" t="s">
        <v>11</v>
      </c>
      <c r="E366">
        <v>2009</v>
      </c>
      <c r="F366" t="s">
        <v>20</v>
      </c>
      <c r="G366" s="6">
        <f>AVERAGEIFS(G$2:G$365,$D$2:$D$365,$D366,$F$2:$F$365,$F366,$E$2:$E$365,$E366)</f>
        <v>7.9594457209514298</v>
      </c>
      <c r="H366" s="6">
        <f>AVERAGEIFS(H$2:H$365,$D$2:$D$365,$D366,$F$2:$F$365,$F366,$E$2:$E$365,$E366)</f>
        <v>8.7442846343971432</v>
      </c>
      <c r="I366" s="6">
        <f>AVERAGEIFS(I$2:I$365,$D$2:$D$365,$D366,$F$2:$F$365,$F366,$E$2:$E$365,$E366)</f>
        <v>8.352217063085714</v>
      </c>
    </row>
    <row r="367" spans="1:9">
      <c r="A367" t="str">
        <f t="shared" si="5"/>
        <v>SEMCOG_GridMET_2009_Summer</v>
      </c>
      <c r="B367" s="1" t="s">
        <v>70</v>
      </c>
      <c r="D367" t="s">
        <v>11</v>
      </c>
      <c r="E367">
        <v>2009</v>
      </c>
      <c r="F367" t="s">
        <v>21</v>
      </c>
      <c r="G367" s="6">
        <f t="shared" ref="G367:I369" si="6">AVERAGEIFS(G$2:G$365,$D$2:$D$365,$D367,$F$2:$F$365,$F367,$E$2:$E$365,$E367)</f>
        <v>9.598866592534284</v>
      </c>
      <c r="H367" s="6">
        <f t="shared" si="6"/>
        <v>10.239296710964286</v>
      </c>
      <c r="I367" s="6">
        <f t="shared" si="6"/>
        <v>9.9225615969114269</v>
      </c>
    </row>
    <row r="368" spans="1:9">
      <c r="A368" t="str">
        <f t="shared" si="5"/>
        <v>SEMCOG_GridMET_2009_Fall</v>
      </c>
      <c r="B368" s="1" t="s">
        <v>70</v>
      </c>
      <c r="D368" t="s">
        <v>11</v>
      </c>
      <c r="E368">
        <v>2009</v>
      </c>
      <c r="F368" t="s">
        <v>22</v>
      </c>
      <c r="G368" s="6">
        <f t="shared" si="6"/>
        <v>8.4170301379100003</v>
      </c>
      <c r="H368" s="6">
        <f t="shared" si="6"/>
        <v>9.1937073751528562</v>
      </c>
      <c r="I368" s="6">
        <f t="shared" si="6"/>
        <v>8.8527783859557143</v>
      </c>
    </row>
    <row r="369" spans="1:9">
      <c r="A369" t="str">
        <f t="shared" si="5"/>
        <v>SEMCOG_GridMET_2009_Winter</v>
      </c>
      <c r="B369" s="1" t="s">
        <v>70</v>
      </c>
      <c r="D369" t="s">
        <v>11</v>
      </c>
      <c r="E369">
        <v>2009</v>
      </c>
      <c r="F369" t="s">
        <v>23</v>
      </c>
      <c r="G369" s="6">
        <f t="shared" si="6"/>
        <v>5.5573697635700006</v>
      </c>
      <c r="H369" s="6">
        <f t="shared" si="6"/>
        <v>6.6349886242228564</v>
      </c>
      <c r="I369" s="6">
        <f t="shared" si="6"/>
        <v>6.058991260748571</v>
      </c>
    </row>
    <row r="370" spans="1:9">
      <c r="A370" t="str">
        <f t="shared" si="5"/>
        <v>SEMCOG_HAD45_2039_Spring</v>
      </c>
      <c r="B370" s="1" t="s">
        <v>70</v>
      </c>
      <c r="D370" t="s">
        <v>15</v>
      </c>
      <c r="E370">
        <v>2039</v>
      </c>
      <c r="F370" t="s">
        <v>20</v>
      </c>
      <c r="G370" s="6">
        <f>AVERAGEIFS($G$9:$G$365,$D$9:$D$365,$D370,$F$9:$F$365,$F370,$E$9:$E$365,$E370)</f>
        <v>8.0907542919585715</v>
      </c>
      <c r="H370" s="6">
        <f>AVERAGEIFS($H$9:$H$365,$D$9:$D$365,$D370,$F$9:$F$365,$F370,$E$9:$E$365,$E370)</f>
        <v>8.8983441316314291</v>
      </c>
      <c r="I370" s="6">
        <f>AVERAGEIFS($I$9:$I$365,$D$9:$D$365,$D370,$F$9:$F$365,$F370,$E$9:$E$365,$E370)</f>
        <v>8.5004551983885701</v>
      </c>
    </row>
    <row r="371" spans="1:9">
      <c r="A371" t="str">
        <f t="shared" si="5"/>
        <v>SEMCOG_HAD45_2039_Summer</v>
      </c>
      <c r="B371" s="1" t="s">
        <v>70</v>
      </c>
      <c r="D371" t="s">
        <v>15</v>
      </c>
      <c r="E371">
        <v>2039</v>
      </c>
      <c r="F371" t="s">
        <v>21</v>
      </c>
      <c r="G371" s="6">
        <f t="shared" ref="G371:G417" si="7">AVERAGEIFS($G$9:$G$365,$D$9:$D$365,$D371,$F$9:$F$365,$F371,$E$9:$E$365,$E371)</f>
        <v>8.4598381640571425</v>
      </c>
      <c r="H371" s="6">
        <f t="shared" ref="H371:H417" si="8">AVERAGEIFS($H$9:$H$365,$D$9:$D$365,$D371,$F$9:$F$365,$F371,$E$9:$E$365,$E371)</f>
        <v>9.1082701934528583</v>
      </c>
      <c r="I371" s="6">
        <f t="shared" ref="I371:I417" si="9">AVERAGEIFS($I$9:$I$365,$D$9:$D$365,$D371,$F$9:$F$365,$F371,$E$9:$E$365,$E371)</f>
        <v>8.7895288543528558</v>
      </c>
    </row>
    <row r="372" spans="1:9">
      <c r="A372" t="str">
        <f t="shared" si="5"/>
        <v>SEMCOG_HAD45_2039_Fall</v>
      </c>
      <c r="B372" s="1" t="s">
        <v>70</v>
      </c>
      <c r="D372" t="s">
        <v>15</v>
      </c>
      <c r="E372">
        <v>2039</v>
      </c>
      <c r="F372" t="s">
        <v>22</v>
      </c>
      <c r="G372" s="6">
        <f t="shared" si="7"/>
        <v>8.5420588042428562</v>
      </c>
      <c r="H372" s="6">
        <f t="shared" si="8"/>
        <v>9.4540986797214277</v>
      </c>
      <c r="I372" s="6">
        <f t="shared" si="9"/>
        <v>9.018612898291428</v>
      </c>
    </row>
    <row r="373" spans="1:9">
      <c r="A373" t="str">
        <f t="shared" si="5"/>
        <v>SEMCOG_HAD45_2039_Winter</v>
      </c>
      <c r="B373" s="1" t="s">
        <v>70</v>
      </c>
      <c r="D373" t="s">
        <v>15</v>
      </c>
      <c r="E373">
        <v>2039</v>
      </c>
      <c r="F373" t="s">
        <v>23</v>
      </c>
      <c r="G373" s="6">
        <f t="shared" si="7"/>
        <v>5.7408541285685715</v>
      </c>
      <c r="H373" s="6">
        <f t="shared" si="8"/>
        <v>6.8912114335500005</v>
      </c>
      <c r="I373" s="6">
        <f t="shared" si="9"/>
        <v>6.2781267972085715</v>
      </c>
    </row>
    <row r="374" spans="1:9">
      <c r="A374" t="str">
        <f t="shared" si="5"/>
        <v>SEMCOG_HAD45_2069_Spring</v>
      </c>
      <c r="B374" s="1" t="s">
        <v>70</v>
      </c>
      <c r="D374" t="s">
        <v>15</v>
      </c>
      <c r="E374">
        <v>2069</v>
      </c>
      <c r="F374" t="s">
        <v>20</v>
      </c>
      <c r="G374" s="6">
        <f t="shared" si="7"/>
        <v>10.051227145614286</v>
      </c>
      <c r="H374" s="6">
        <f t="shared" si="8"/>
        <v>10.932658092728571</v>
      </c>
      <c r="I374" s="6">
        <f t="shared" si="9"/>
        <v>10.512857137942857</v>
      </c>
    </row>
    <row r="375" spans="1:9">
      <c r="A375" t="str">
        <f t="shared" si="5"/>
        <v>SEMCOG_HAD45_2069_Summer</v>
      </c>
      <c r="B375" s="1" t="s">
        <v>70</v>
      </c>
      <c r="D375" t="s">
        <v>15</v>
      </c>
      <c r="E375">
        <v>2069</v>
      </c>
      <c r="F375" t="s">
        <v>21</v>
      </c>
      <c r="G375" s="6">
        <f t="shared" si="7"/>
        <v>7.6451584801757146</v>
      </c>
      <c r="H375" s="6">
        <f t="shared" si="8"/>
        <v>8.3548609271285716</v>
      </c>
      <c r="I375" s="6">
        <f t="shared" si="9"/>
        <v>8.0003136531685701</v>
      </c>
    </row>
    <row r="376" spans="1:9">
      <c r="A376" t="str">
        <f t="shared" si="5"/>
        <v>SEMCOG_HAD45_2069_Fall</v>
      </c>
      <c r="B376" s="1" t="s">
        <v>70</v>
      </c>
      <c r="D376" t="s">
        <v>15</v>
      </c>
      <c r="E376">
        <v>2069</v>
      </c>
      <c r="F376" t="s">
        <v>22</v>
      </c>
      <c r="G376" s="6">
        <f t="shared" si="7"/>
        <v>8.5972507157985714</v>
      </c>
      <c r="H376" s="6">
        <f t="shared" si="8"/>
        <v>9.4141651353271421</v>
      </c>
      <c r="I376" s="6">
        <f t="shared" si="9"/>
        <v>9.0441886533171427</v>
      </c>
    </row>
    <row r="377" spans="1:9">
      <c r="A377" t="str">
        <f t="shared" si="5"/>
        <v>SEMCOG_HAD45_2069_Winter</v>
      </c>
      <c r="B377" s="1" t="s">
        <v>70</v>
      </c>
      <c r="D377" t="s">
        <v>15</v>
      </c>
      <c r="E377">
        <v>2069</v>
      </c>
      <c r="F377" t="s">
        <v>23</v>
      </c>
      <c r="G377" s="6">
        <f t="shared" si="7"/>
        <v>6.7608528999757143</v>
      </c>
      <c r="H377" s="6">
        <f t="shared" si="8"/>
        <v>7.9978367675542854</v>
      </c>
      <c r="I377" s="6">
        <f t="shared" si="9"/>
        <v>7.3429469343685705</v>
      </c>
    </row>
    <row r="378" spans="1:9">
      <c r="A378" t="str">
        <f t="shared" si="5"/>
        <v>SEMCOG_HAD45_2099_Spring</v>
      </c>
      <c r="B378" s="1" t="s">
        <v>70</v>
      </c>
      <c r="D378" t="s">
        <v>15</v>
      </c>
      <c r="E378">
        <v>2099</v>
      </c>
      <c r="F378" t="s">
        <v>20</v>
      </c>
      <c r="G378" s="6">
        <f t="shared" si="7"/>
        <v>9.6798471086185724</v>
      </c>
      <c r="H378" s="6">
        <f t="shared" si="8"/>
        <v>10.60553125737</v>
      </c>
      <c r="I378" s="6">
        <f t="shared" si="9"/>
        <v>10.17623672643143</v>
      </c>
    </row>
    <row r="379" spans="1:9">
      <c r="A379" t="str">
        <f t="shared" si="5"/>
        <v>SEMCOG_HAD45_2099_Summer</v>
      </c>
      <c r="B379" s="1" t="s">
        <v>70</v>
      </c>
      <c r="D379" t="s">
        <v>15</v>
      </c>
      <c r="E379">
        <v>2099</v>
      </c>
      <c r="F379" t="s">
        <v>21</v>
      </c>
      <c r="G379" s="6">
        <f t="shared" si="7"/>
        <v>8.419765756735714</v>
      </c>
      <c r="H379" s="6">
        <f t="shared" si="8"/>
        <v>8.9353626808185727</v>
      </c>
      <c r="I379" s="6">
        <f t="shared" si="9"/>
        <v>8.6946374790842871</v>
      </c>
    </row>
    <row r="380" spans="1:9">
      <c r="A380" t="str">
        <f t="shared" si="5"/>
        <v>SEMCOG_HAD45_2099_Fall</v>
      </c>
      <c r="B380" s="1" t="s">
        <v>70</v>
      </c>
      <c r="D380" t="s">
        <v>15</v>
      </c>
      <c r="E380">
        <v>2099</v>
      </c>
      <c r="F380" t="s">
        <v>22</v>
      </c>
      <c r="G380" s="6">
        <f t="shared" si="7"/>
        <v>8.4674399752457141</v>
      </c>
      <c r="H380" s="6">
        <f t="shared" si="8"/>
        <v>9.2322800114800003</v>
      </c>
      <c r="I380" s="6">
        <f t="shared" si="9"/>
        <v>8.8927504509914286</v>
      </c>
    </row>
    <row r="381" spans="1:9">
      <c r="A381" t="str">
        <f t="shared" si="5"/>
        <v>SEMCOG_HAD45_2099_Winter</v>
      </c>
      <c r="B381" s="1" t="s">
        <v>70</v>
      </c>
      <c r="D381" t="s">
        <v>15</v>
      </c>
      <c r="E381">
        <v>2099</v>
      </c>
      <c r="F381" t="s">
        <v>23</v>
      </c>
      <c r="G381" s="6">
        <f t="shared" si="7"/>
        <v>6.3968871357428574</v>
      </c>
      <c r="H381" s="6">
        <f t="shared" si="8"/>
        <v>7.6515931461899998</v>
      </c>
      <c r="I381" s="6">
        <f t="shared" si="9"/>
        <v>7.0030366734028577</v>
      </c>
    </row>
    <row r="382" spans="1:9">
      <c r="A382" t="str">
        <f t="shared" si="5"/>
        <v>SEMCOG_HAD85_2039_Spring</v>
      </c>
      <c r="B382" s="1" t="s">
        <v>70</v>
      </c>
      <c r="D382" t="s">
        <v>16</v>
      </c>
      <c r="E382">
        <v>2039</v>
      </c>
      <c r="F382" t="s">
        <v>20</v>
      </c>
      <c r="G382" s="6">
        <f t="shared" si="7"/>
        <v>8.6575307391785721</v>
      </c>
      <c r="H382" s="6">
        <f t="shared" si="8"/>
        <v>9.4663594609571415</v>
      </c>
      <c r="I382" s="6">
        <f t="shared" si="9"/>
        <v>9.0737671821428574</v>
      </c>
    </row>
    <row r="383" spans="1:9">
      <c r="A383" t="str">
        <f t="shared" si="5"/>
        <v>SEMCOG_HAD85_2039_Summer</v>
      </c>
      <c r="B383" s="1" t="s">
        <v>70</v>
      </c>
      <c r="D383" t="s">
        <v>16</v>
      </c>
      <c r="E383">
        <v>2039</v>
      </c>
      <c r="F383" t="s">
        <v>21</v>
      </c>
      <c r="G383" s="6">
        <f t="shared" si="7"/>
        <v>9.2663917840542869</v>
      </c>
      <c r="H383" s="6">
        <f t="shared" si="8"/>
        <v>9.9576835852714307</v>
      </c>
      <c r="I383" s="6">
        <f t="shared" si="9"/>
        <v>9.6289403049428568</v>
      </c>
    </row>
    <row r="384" spans="1:9">
      <c r="A384" t="str">
        <f t="shared" si="5"/>
        <v>SEMCOG_HAD85_2039_Fall</v>
      </c>
      <c r="B384" s="1" t="s">
        <v>70</v>
      </c>
      <c r="D384" t="s">
        <v>16</v>
      </c>
      <c r="E384">
        <v>2039</v>
      </c>
      <c r="F384" t="s">
        <v>22</v>
      </c>
      <c r="G384" s="6">
        <f t="shared" si="7"/>
        <v>9.5616104314214283</v>
      </c>
      <c r="H384" s="6">
        <f t="shared" si="8"/>
        <v>10.515355903814285</v>
      </c>
      <c r="I384" s="6">
        <f t="shared" si="9"/>
        <v>10.083648444578571</v>
      </c>
    </row>
    <row r="385" spans="1:9">
      <c r="A385" t="str">
        <f t="shared" si="5"/>
        <v>SEMCOG_HAD85_2039_Winter</v>
      </c>
      <c r="B385" s="1" t="s">
        <v>70</v>
      </c>
      <c r="D385" t="s">
        <v>16</v>
      </c>
      <c r="E385">
        <v>2039</v>
      </c>
      <c r="F385" t="s">
        <v>23</v>
      </c>
      <c r="G385" s="6">
        <f t="shared" si="7"/>
        <v>5.8151884657028585</v>
      </c>
      <c r="H385" s="6">
        <f t="shared" si="8"/>
        <v>6.9977693530457135</v>
      </c>
      <c r="I385" s="6">
        <f t="shared" si="9"/>
        <v>6.3785273449414275</v>
      </c>
    </row>
    <row r="386" spans="1:9">
      <c r="A386" t="str">
        <f t="shared" si="5"/>
        <v>SEMCOG_HAD85_2069_Spring</v>
      </c>
      <c r="B386" s="1" t="s">
        <v>70</v>
      </c>
      <c r="D386" t="s">
        <v>16</v>
      </c>
      <c r="E386">
        <v>2069</v>
      </c>
      <c r="F386" t="s">
        <v>20</v>
      </c>
      <c r="G386" s="6">
        <f t="shared" si="7"/>
        <v>9.1313882413742853</v>
      </c>
      <c r="H386" s="6">
        <f t="shared" si="8"/>
        <v>9.9433016178914304</v>
      </c>
      <c r="I386" s="6">
        <f t="shared" si="9"/>
        <v>9.5522053437414289</v>
      </c>
    </row>
    <row r="387" spans="1:9">
      <c r="A387" t="str">
        <f t="shared" ref="A387:A417" si="10">_xlfn.CONCAT(B387,"_",D387,"_",E387,"_",F387)</f>
        <v>SEMCOG_HAD85_2069_Summer</v>
      </c>
      <c r="B387" s="1" t="s">
        <v>70</v>
      </c>
      <c r="D387" t="s">
        <v>16</v>
      </c>
      <c r="E387">
        <v>2069</v>
      </c>
      <c r="F387" t="s">
        <v>21</v>
      </c>
      <c r="G387" s="6">
        <f t="shared" si="7"/>
        <v>6.4153140650999996</v>
      </c>
      <c r="H387" s="6">
        <f t="shared" si="8"/>
        <v>6.9328872007142852</v>
      </c>
      <c r="I387" s="6">
        <f t="shared" si="9"/>
        <v>6.6808420860500002</v>
      </c>
    </row>
    <row r="388" spans="1:9">
      <c r="A388" t="str">
        <f t="shared" si="10"/>
        <v>SEMCOG_HAD85_2069_Fall</v>
      </c>
      <c r="B388" s="1" t="s">
        <v>70</v>
      </c>
      <c r="D388" t="s">
        <v>16</v>
      </c>
      <c r="E388">
        <v>2069</v>
      </c>
      <c r="F388" t="s">
        <v>22</v>
      </c>
      <c r="G388" s="6">
        <f t="shared" si="7"/>
        <v>7.8328556577585715</v>
      </c>
      <c r="H388" s="6">
        <f t="shared" si="8"/>
        <v>8.6074745979571432</v>
      </c>
      <c r="I388" s="6">
        <f t="shared" si="9"/>
        <v>8.2615338850400004</v>
      </c>
    </row>
    <row r="389" spans="1:9">
      <c r="A389" t="str">
        <f t="shared" si="10"/>
        <v>SEMCOG_HAD85_2069_Winter</v>
      </c>
      <c r="B389" s="1" t="s">
        <v>70</v>
      </c>
      <c r="D389" t="s">
        <v>16</v>
      </c>
      <c r="E389">
        <v>2069</v>
      </c>
      <c r="F389" t="s">
        <v>23</v>
      </c>
      <c r="G389" s="6">
        <f t="shared" si="7"/>
        <v>6.8487907567971433</v>
      </c>
      <c r="H389" s="6">
        <f t="shared" si="8"/>
        <v>8.1505409649057139</v>
      </c>
      <c r="I389" s="6">
        <f t="shared" si="9"/>
        <v>7.4645025894314285</v>
      </c>
    </row>
    <row r="390" spans="1:9">
      <c r="A390" t="str">
        <f t="shared" si="10"/>
        <v>SEMCOG_HAD85_2099_Spring</v>
      </c>
      <c r="B390" s="1" t="s">
        <v>70</v>
      </c>
      <c r="D390" t="s">
        <v>16</v>
      </c>
      <c r="E390">
        <v>2099</v>
      </c>
      <c r="F390" t="s">
        <v>20</v>
      </c>
      <c r="G390" s="6">
        <f t="shared" si="7"/>
        <v>10.817897108485715</v>
      </c>
      <c r="H390" s="6">
        <f t="shared" si="8"/>
        <v>11.816432325299999</v>
      </c>
      <c r="I390" s="6">
        <f t="shared" si="9"/>
        <v>11.308972525771427</v>
      </c>
    </row>
    <row r="391" spans="1:9">
      <c r="A391" t="str">
        <f t="shared" si="10"/>
        <v>SEMCOG_HAD85_2099_Summer</v>
      </c>
      <c r="B391" s="1" t="s">
        <v>70</v>
      </c>
      <c r="D391" t="s">
        <v>16</v>
      </c>
      <c r="E391">
        <v>2099</v>
      </c>
      <c r="F391" t="s">
        <v>21</v>
      </c>
      <c r="G391" s="6">
        <f t="shared" si="7"/>
        <v>6.727588748904286</v>
      </c>
      <c r="H391" s="6">
        <f t="shared" si="8"/>
        <v>7.2567496731914281</v>
      </c>
      <c r="I391" s="6">
        <f t="shared" si="9"/>
        <v>6.9924554797442857</v>
      </c>
    </row>
    <row r="392" spans="1:9">
      <c r="A392" t="str">
        <f t="shared" si="10"/>
        <v>SEMCOG_HAD85_2099_Fall</v>
      </c>
      <c r="B392" s="1" t="s">
        <v>70</v>
      </c>
      <c r="D392" t="s">
        <v>16</v>
      </c>
      <c r="E392">
        <v>2099</v>
      </c>
      <c r="F392" t="s">
        <v>22</v>
      </c>
      <c r="G392" s="6">
        <f t="shared" si="7"/>
        <v>8.9623309343600006</v>
      </c>
      <c r="H392" s="6">
        <f t="shared" si="8"/>
        <v>9.8226024729785717</v>
      </c>
      <c r="I392" s="6">
        <f t="shared" si="9"/>
        <v>9.4342538237814288</v>
      </c>
    </row>
    <row r="393" spans="1:9">
      <c r="A393" t="str">
        <f t="shared" si="10"/>
        <v>SEMCOG_HAD85_2099_Winter</v>
      </c>
      <c r="B393" s="1" t="s">
        <v>70</v>
      </c>
      <c r="D393" t="s">
        <v>16</v>
      </c>
      <c r="E393">
        <v>2099</v>
      </c>
      <c r="F393" t="s">
        <v>23</v>
      </c>
      <c r="G393" s="6">
        <f t="shared" si="7"/>
        <v>8.0720083244085696</v>
      </c>
      <c r="H393" s="6">
        <f t="shared" si="8"/>
        <v>9.6354694197057142</v>
      </c>
      <c r="I393" s="6">
        <f t="shared" si="9"/>
        <v>8.7824128274685727</v>
      </c>
    </row>
    <row r="394" spans="1:9">
      <c r="A394" t="str">
        <f t="shared" si="10"/>
        <v>SEMCOG_IPSL45_2039_Spring</v>
      </c>
      <c r="B394" s="1" t="s">
        <v>70</v>
      </c>
      <c r="D394" t="s">
        <v>17</v>
      </c>
      <c r="E394">
        <v>2039</v>
      </c>
      <c r="F394" t="s">
        <v>20</v>
      </c>
      <c r="G394" s="6">
        <f t="shared" si="7"/>
        <v>8.8631925893714278</v>
      </c>
      <c r="H394" s="6">
        <f t="shared" si="8"/>
        <v>9.8171304825142851</v>
      </c>
      <c r="I394" s="6">
        <f t="shared" si="9"/>
        <v>9.3188412292528575</v>
      </c>
    </row>
    <row r="395" spans="1:9">
      <c r="A395" t="str">
        <f t="shared" si="10"/>
        <v>SEMCOG_IPSL45_2039_Summer</v>
      </c>
      <c r="B395" s="1" t="s">
        <v>70</v>
      </c>
      <c r="D395" t="s">
        <v>17</v>
      </c>
      <c r="E395">
        <v>2039</v>
      </c>
      <c r="F395" t="s">
        <v>21</v>
      </c>
      <c r="G395" s="6">
        <f t="shared" si="7"/>
        <v>9.5905844112600001</v>
      </c>
      <c r="H395" s="6">
        <f t="shared" si="8"/>
        <v>10.467025489712857</v>
      </c>
      <c r="I395" s="6">
        <f t="shared" si="9"/>
        <v>9.9982098238014281</v>
      </c>
    </row>
    <row r="396" spans="1:9">
      <c r="A396" t="str">
        <f t="shared" si="10"/>
        <v>SEMCOG_IPSL45_2039_Fall</v>
      </c>
      <c r="B396" s="1" t="s">
        <v>70</v>
      </c>
      <c r="D396" t="s">
        <v>17</v>
      </c>
      <c r="E396">
        <v>2039</v>
      </c>
      <c r="F396" t="s">
        <v>22</v>
      </c>
      <c r="G396" s="6">
        <f t="shared" si="7"/>
        <v>8.9325466391614281</v>
      </c>
      <c r="H396" s="6">
        <f t="shared" si="8"/>
        <v>9.760620391922858</v>
      </c>
      <c r="I396" s="6">
        <f t="shared" si="9"/>
        <v>9.3674560113228562</v>
      </c>
    </row>
    <row r="397" spans="1:9">
      <c r="A397" t="str">
        <f t="shared" si="10"/>
        <v>SEMCOG_IPSL45_2039_Winter</v>
      </c>
      <c r="B397" s="1" t="s">
        <v>70</v>
      </c>
      <c r="D397" t="s">
        <v>17</v>
      </c>
      <c r="E397">
        <v>2039</v>
      </c>
      <c r="F397" t="s">
        <v>23</v>
      </c>
      <c r="G397" s="6">
        <f t="shared" si="7"/>
        <v>5.2824946667671435</v>
      </c>
      <c r="H397" s="6">
        <f t="shared" si="8"/>
        <v>6.3897153195814287</v>
      </c>
      <c r="I397" s="6">
        <f t="shared" si="9"/>
        <v>5.8056853127814287</v>
      </c>
    </row>
    <row r="398" spans="1:9">
      <c r="A398" t="str">
        <f t="shared" si="10"/>
        <v>SEMCOG_IPSL45_2069_Spring</v>
      </c>
      <c r="B398" s="1" t="s">
        <v>70</v>
      </c>
      <c r="D398" t="s">
        <v>17</v>
      </c>
      <c r="E398">
        <v>2069</v>
      </c>
      <c r="F398" t="s">
        <v>20</v>
      </c>
      <c r="G398" s="6">
        <f t="shared" si="7"/>
        <v>8.363141863420001</v>
      </c>
      <c r="H398" s="6">
        <f t="shared" si="8"/>
        <v>9.4614483013671435</v>
      </c>
      <c r="I398" s="6">
        <f t="shared" si="9"/>
        <v>8.8822332052785704</v>
      </c>
    </row>
    <row r="399" spans="1:9">
      <c r="A399" t="str">
        <f t="shared" si="10"/>
        <v>SEMCOG_IPSL45_2069_Summer</v>
      </c>
      <c r="B399" s="1" t="s">
        <v>70</v>
      </c>
      <c r="D399" t="s">
        <v>17</v>
      </c>
      <c r="E399">
        <v>2069</v>
      </c>
      <c r="F399" t="s">
        <v>21</v>
      </c>
      <c r="G399" s="6">
        <f t="shared" si="7"/>
        <v>8.2781007557885697</v>
      </c>
      <c r="H399" s="6">
        <f t="shared" si="8"/>
        <v>9.0372531173928561</v>
      </c>
      <c r="I399" s="6">
        <f t="shared" si="9"/>
        <v>8.6302980148599993</v>
      </c>
    </row>
    <row r="400" spans="1:9">
      <c r="A400" t="str">
        <f t="shared" si="10"/>
        <v>SEMCOG_IPSL45_2069_Fall</v>
      </c>
      <c r="B400" s="1" t="s">
        <v>70</v>
      </c>
      <c r="D400" t="s">
        <v>17</v>
      </c>
      <c r="E400">
        <v>2069</v>
      </c>
      <c r="F400" t="s">
        <v>22</v>
      </c>
      <c r="G400" s="6">
        <f t="shared" si="7"/>
        <v>8.4845933009485712</v>
      </c>
      <c r="H400" s="6">
        <f t="shared" si="8"/>
        <v>9.3065628325128564</v>
      </c>
      <c r="I400" s="6">
        <f t="shared" si="9"/>
        <v>8.9600043984957143</v>
      </c>
    </row>
    <row r="401" spans="1:9">
      <c r="A401" t="str">
        <f t="shared" si="10"/>
        <v>SEMCOG_IPSL45_2069_Winter</v>
      </c>
      <c r="B401" s="1" t="s">
        <v>70</v>
      </c>
      <c r="D401" t="s">
        <v>17</v>
      </c>
      <c r="E401">
        <v>2069</v>
      </c>
      <c r="F401" t="s">
        <v>23</v>
      </c>
      <c r="G401" s="6">
        <f t="shared" si="7"/>
        <v>5.2177564304314288</v>
      </c>
      <c r="H401" s="6">
        <f t="shared" si="8"/>
        <v>6.324875867647143</v>
      </c>
      <c r="I401" s="6">
        <f t="shared" si="9"/>
        <v>5.7408462948985699</v>
      </c>
    </row>
    <row r="402" spans="1:9">
      <c r="A402" t="str">
        <f t="shared" si="10"/>
        <v>SEMCOG_IPSL45_2099_Spring</v>
      </c>
      <c r="B402" s="1" t="s">
        <v>70</v>
      </c>
      <c r="D402" t="s">
        <v>17</v>
      </c>
      <c r="E402">
        <v>2099</v>
      </c>
      <c r="F402" t="s">
        <v>20</v>
      </c>
      <c r="G402" s="6">
        <f t="shared" si="7"/>
        <v>9.3096278525499994</v>
      </c>
      <c r="H402" s="6">
        <f t="shared" si="8"/>
        <v>10.199768123754284</v>
      </c>
      <c r="I402" s="6">
        <f t="shared" si="9"/>
        <v>9.7619494069185713</v>
      </c>
    </row>
    <row r="403" spans="1:9">
      <c r="A403" t="str">
        <f t="shared" si="10"/>
        <v>SEMCOG_IPSL45_2099_Summer</v>
      </c>
      <c r="B403" s="1" t="s">
        <v>70</v>
      </c>
      <c r="D403" t="s">
        <v>17</v>
      </c>
      <c r="E403">
        <v>2099</v>
      </c>
      <c r="F403" t="s">
        <v>21</v>
      </c>
      <c r="G403" s="6">
        <f t="shared" si="7"/>
        <v>9.9904808052285716</v>
      </c>
      <c r="H403" s="6">
        <f t="shared" si="8"/>
        <v>10.706481347485715</v>
      </c>
      <c r="I403" s="6">
        <f t="shared" si="9"/>
        <v>10.323118733747142</v>
      </c>
    </row>
    <row r="404" spans="1:9">
      <c r="A404" t="str">
        <f t="shared" si="10"/>
        <v>SEMCOG_IPSL45_2099_Fall</v>
      </c>
      <c r="B404" s="1" t="s">
        <v>70</v>
      </c>
      <c r="D404" t="s">
        <v>17</v>
      </c>
      <c r="E404">
        <v>2099</v>
      </c>
      <c r="F404" t="s">
        <v>22</v>
      </c>
      <c r="G404" s="6">
        <f t="shared" si="7"/>
        <v>8.7746916468171428</v>
      </c>
      <c r="H404" s="6">
        <f t="shared" si="8"/>
        <v>9.5851340170185733</v>
      </c>
      <c r="I404" s="6">
        <f t="shared" si="9"/>
        <v>9.2287154892628571</v>
      </c>
    </row>
    <row r="405" spans="1:9">
      <c r="A405" t="str">
        <f t="shared" si="10"/>
        <v>SEMCOG_IPSL45_2099_Winter</v>
      </c>
      <c r="B405" s="1" t="s">
        <v>70</v>
      </c>
      <c r="D405" t="s">
        <v>17</v>
      </c>
      <c r="E405">
        <v>2099</v>
      </c>
      <c r="F405" t="s">
        <v>23</v>
      </c>
      <c r="G405" s="6">
        <f t="shared" si="7"/>
        <v>5.2822368154471429</v>
      </c>
      <c r="H405" s="6">
        <f t="shared" si="8"/>
        <v>6.3806568557599999</v>
      </c>
      <c r="I405" s="6">
        <f t="shared" si="9"/>
        <v>5.798109753085714</v>
      </c>
    </row>
    <row r="406" spans="1:9">
      <c r="A406" t="str">
        <f t="shared" si="10"/>
        <v>SEMCOG_IPSL85_2039_Spring</v>
      </c>
      <c r="B406" s="1" t="s">
        <v>70</v>
      </c>
      <c r="D406" t="s">
        <v>18</v>
      </c>
      <c r="E406">
        <v>2039</v>
      </c>
      <c r="F406" t="s">
        <v>20</v>
      </c>
      <c r="G406" s="6">
        <f t="shared" si="7"/>
        <v>8.9345283600171417</v>
      </c>
      <c r="H406" s="6">
        <f t="shared" si="8"/>
        <v>9.8146414999471432</v>
      </c>
      <c r="I406" s="6">
        <f t="shared" si="9"/>
        <v>9.3818621973242848</v>
      </c>
    </row>
    <row r="407" spans="1:9">
      <c r="A407" t="str">
        <f t="shared" si="10"/>
        <v>SEMCOG_IPSL85_2039_Summer</v>
      </c>
      <c r="B407" s="1" t="s">
        <v>70</v>
      </c>
      <c r="D407" t="s">
        <v>18</v>
      </c>
      <c r="E407">
        <v>2039</v>
      </c>
      <c r="F407" t="s">
        <v>21</v>
      </c>
      <c r="G407" s="6">
        <f t="shared" si="7"/>
        <v>8.9869265802171423</v>
      </c>
      <c r="H407" s="6">
        <f t="shared" si="8"/>
        <v>9.6871500937642843</v>
      </c>
      <c r="I407" s="6">
        <f t="shared" si="9"/>
        <v>9.3125181496114298</v>
      </c>
    </row>
    <row r="408" spans="1:9">
      <c r="A408" t="str">
        <f t="shared" si="10"/>
        <v>SEMCOG_IPSL85_2039_Fall</v>
      </c>
      <c r="B408" s="1" t="s">
        <v>70</v>
      </c>
      <c r="D408" t="s">
        <v>18</v>
      </c>
      <c r="E408">
        <v>2039</v>
      </c>
      <c r="F408" t="s">
        <v>22</v>
      </c>
      <c r="G408" s="6">
        <f t="shared" si="7"/>
        <v>8.3768227089099998</v>
      </c>
      <c r="H408" s="6">
        <f t="shared" si="8"/>
        <v>9.1259178004442862</v>
      </c>
      <c r="I408" s="6">
        <f t="shared" si="9"/>
        <v>8.785178787895715</v>
      </c>
    </row>
    <row r="409" spans="1:9">
      <c r="A409" t="str">
        <f t="shared" si="10"/>
        <v>SEMCOG_IPSL85_2039_Winter</v>
      </c>
      <c r="B409" s="1" t="s">
        <v>70</v>
      </c>
      <c r="D409" t="s">
        <v>18</v>
      </c>
      <c r="E409">
        <v>2039</v>
      </c>
      <c r="F409" t="s">
        <v>23</v>
      </c>
      <c r="G409" s="6">
        <f t="shared" si="7"/>
        <v>5.3993531471500003</v>
      </c>
      <c r="H409" s="6">
        <f t="shared" si="8"/>
        <v>6.5000622925928582</v>
      </c>
      <c r="I409" s="6">
        <f t="shared" si="9"/>
        <v>5.9270868104299996</v>
      </c>
    </row>
    <row r="410" spans="1:9">
      <c r="A410" t="str">
        <f t="shared" si="10"/>
        <v>SEMCOG_IPSL85_2069_Spring</v>
      </c>
      <c r="B410" s="1" t="s">
        <v>70</v>
      </c>
      <c r="D410" t="s">
        <v>18</v>
      </c>
      <c r="E410">
        <v>2069</v>
      </c>
      <c r="F410" t="s">
        <v>20</v>
      </c>
      <c r="G410" s="6">
        <f t="shared" si="7"/>
        <v>8.9783977930485701</v>
      </c>
      <c r="H410" s="6">
        <f t="shared" si="8"/>
        <v>10.022419289975716</v>
      </c>
      <c r="I410" s="6">
        <f t="shared" si="9"/>
        <v>9.4828522700471432</v>
      </c>
    </row>
    <row r="411" spans="1:9">
      <c r="A411" t="str">
        <f t="shared" si="10"/>
        <v>SEMCOG_IPSL85_2069_Summer</v>
      </c>
      <c r="B411" s="1" t="s">
        <v>70</v>
      </c>
      <c r="D411" t="s">
        <v>18</v>
      </c>
      <c r="E411">
        <v>2069</v>
      </c>
      <c r="F411" t="s">
        <v>21</v>
      </c>
      <c r="G411" s="6">
        <f t="shared" si="7"/>
        <v>8.1563882051899999</v>
      </c>
      <c r="H411" s="6">
        <f t="shared" si="8"/>
        <v>8.8776670806942857</v>
      </c>
      <c r="I411" s="6">
        <f t="shared" si="9"/>
        <v>8.4976547597142851</v>
      </c>
    </row>
    <row r="412" spans="1:9">
      <c r="A412" t="str">
        <f t="shared" si="10"/>
        <v>SEMCOG_IPSL85_2069_Fall</v>
      </c>
      <c r="B412" s="1" t="s">
        <v>70</v>
      </c>
      <c r="D412" t="s">
        <v>18</v>
      </c>
      <c r="E412">
        <v>2069</v>
      </c>
      <c r="F412" t="s">
        <v>22</v>
      </c>
      <c r="G412" s="6">
        <f t="shared" si="7"/>
        <v>8.1415997952642858</v>
      </c>
      <c r="H412" s="6">
        <f t="shared" si="8"/>
        <v>9.1307898873771407</v>
      </c>
      <c r="I412" s="6">
        <f t="shared" si="9"/>
        <v>8.6906370356885692</v>
      </c>
    </row>
    <row r="413" spans="1:9">
      <c r="A413" t="str">
        <f t="shared" si="10"/>
        <v>SEMCOG_IPSL85_2069_Winter</v>
      </c>
      <c r="B413" s="1" t="s">
        <v>70</v>
      </c>
      <c r="D413" t="s">
        <v>18</v>
      </c>
      <c r="E413">
        <v>2069</v>
      </c>
      <c r="F413" t="s">
        <v>23</v>
      </c>
      <c r="G413" s="6">
        <f t="shared" si="7"/>
        <v>5.2766878532199994</v>
      </c>
      <c r="H413" s="6">
        <f t="shared" si="8"/>
        <v>6.4034763258199998</v>
      </c>
      <c r="I413" s="6">
        <f t="shared" si="9"/>
        <v>5.8093249643242855</v>
      </c>
    </row>
    <row r="414" spans="1:9">
      <c r="A414" t="str">
        <f t="shared" si="10"/>
        <v>SEMCOG_IPSL85_2099_Spring</v>
      </c>
      <c r="B414" s="1" t="s">
        <v>70</v>
      </c>
      <c r="D414" t="s">
        <v>18</v>
      </c>
      <c r="E414">
        <v>2099</v>
      </c>
      <c r="F414" t="s">
        <v>20</v>
      </c>
      <c r="G414" s="6">
        <f t="shared" si="7"/>
        <v>9.4801299103500014</v>
      </c>
      <c r="H414" s="6">
        <f t="shared" si="8"/>
        <v>10.52330388467143</v>
      </c>
      <c r="I414" s="6">
        <f t="shared" si="9"/>
        <v>10.000473148421429</v>
      </c>
    </row>
    <row r="415" spans="1:9">
      <c r="A415" t="str">
        <f t="shared" si="10"/>
        <v>SEMCOG_IPSL85_2099_Summer</v>
      </c>
      <c r="B415" s="1" t="s">
        <v>70</v>
      </c>
      <c r="D415" t="s">
        <v>18</v>
      </c>
      <c r="E415">
        <v>2099</v>
      </c>
      <c r="F415" t="s">
        <v>21</v>
      </c>
      <c r="G415" s="6">
        <f t="shared" si="7"/>
        <v>7.4633315691728574</v>
      </c>
      <c r="H415" s="6">
        <f t="shared" si="8"/>
        <v>8.0553456367742857</v>
      </c>
      <c r="I415" s="6">
        <f t="shared" si="9"/>
        <v>7.7349319526442839</v>
      </c>
    </row>
    <row r="416" spans="1:9">
      <c r="A416" t="str">
        <f t="shared" si="10"/>
        <v>SEMCOG_IPSL85_2099_Fall</v>
      </c>
      <c r="B416" s="1" t="s">
        <v>70</v>
      </c>
      <c r="D416" t="s">
        <v>18</v>
      </c>
      <c r="E416">
        <v>2099</v>
      </c>
      <c r="F416" t="s">
        <v>22</v>
      </c>
      <c r="G416" s="6">
        <f t="shared" si="7"/>
        <v>8.7006021585457134</v>
      </c>
      <c r="H416" s="6">
        <f t="shared" si="8"/>
        <v>9.7355048362099996</v>
      </c>
      <c r="I416" s="6">
        <f t="shared" si="9"/>
        <v>9.2679153234600005</v>
      </c>
    </row>
    <row r="417" spans="1:9">
      <c r="A417" t="str">
        <f t="shared" si="10"/>
        <v>SEMCOG_IPSL85_2099_Winter</v>
      </c>
      <c r="B417" s="1" t="s">
        <v>70</v>
      </c>
      <c r="D417" t="s">
        <v>18</v>
      </c>
      <c r="E417">
        <v>2099</v>
      </c>
      <c r="F417" t="s">
        <v>23</v>
      </c>
      <c r="G417" s="6">
        <f t="shared" si="7"/>
        <v>4.3108999746299999</v>
      </c>
      <c r="H417" s="6">
        <f t="shared" si="8"/>
        <v>5.2056271953142854</v>
      </c>
      <c r="I417" s="6">
        <f t="shared" si="9"/>
        <v>4.732601026687143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8187-CF4B-46A9-9336-501E9A732C42}">
  <sheetPr codeName="Sheet3"/>
  <dimension ref="A1:AB106"/>
  <sheetViews>
    <sheetView workbookViewId="0"/>
  </sheetViews>
  <sheetFormatPr defaultRowHeight="13.8"/>
  <cols>
    <col min="1" max="1" width="24.09765625" bestFit="1" customWidth="1"/>
    <col min="2" max="2" width="11" customWidth="1"/>
  </cols>
  <sheetData>
    <row r="1" spans="1:28">
      <c r="G1" s="5" t="s">
        <v>24</v>
      </c>
      <c r="J1" s="5" t="s">
        <v>25</v>
      </c>
      <c r="M1" s="5" t="s">
        <v>26</v>
      </c>
    </row>
    <row r="2" spans="1:28">
      <c r="A2" t="s">
        <v>41</v>
      </c>
      <c r="B2" s="1" t="s">
        <v>12</v>
      </c>
      <c r="C2" s="1" t="s">
        <v>7</v>
      </c>
      <c r="D2" t="s">
        <v>13</v>
      </c>
      <c r="E2" t="s">
        <v>14</v>
      </c>
      <c r="F2" s="4" t="s">
        <v>8</v>
      </c>
      <c r="G2" s="4" t="s">
        <v>9</v>
      </c>
      <c r="H2" s="4" t="s">
        <v>10</v>
      </c>
      <c r="I2" s="2" t="s">
        <v>8</v>
      </c>
      <c r="J2" s="2" t="s">
        <v>9</v>
      </c>
      <c r="K2" s="2" t="s">
        <v>10</v>
      </c>
      <c r="L2" s="4" t="s">
        <v>8</v>
      </c>
      <c r="M2" s="4" t="s">
        <v>9</v>
      </c>
      <c r="N2" s="4" t="s">
        <v>10</v>
      </c>
    </row>
    <row r="3" spans="1:28">
      <c r="A3" t="str">
        <f>_xlfn.CONCAT(B3,"_",D3,"_",E3)</f>
        <v>Monroe_GridMET_2009</v>
      </c>
      <c r="B3" s="1" t="s">
        <v>0</v>
      </c>
      <c r="C3" s="1">
        <v>120</v>
      </c>
      <c r="D3" t="s">
        <v>11</v>
      </c>
      <c r="E3">
        <v>2009</v>
      </c>
      <c r="F3" s="6">
        <v>38.145740000000004</v>
      </c>
      <c r="G3" s="6">
        <v>42.480119999999999</v>
      </c>
      <c r="H3" s="6">
        <v>40.368690000000001</v>
      </c>
      <c r="I3" s="6">
        <v>48.613289999999999</v>
      </c>
      <c r="J3" s="6">
        <v>51.239800000000002</v>
      </c>
      <c r="K3" s="6">
        <v>49.776809999999998</v>
      </c>
      <c r="L3" s="6">
        <v>57.774079999999998</v>
      </c>
      <c r="M3" s="6">
        <v>60.060720000000003</v>
      </c>
      <c r="N3" s="6">
        <v>59.184930000000001</v>
      </c>
      <c r="T3" s="6"/>
      <c r="U3" s="6"/>
      <c r="V3" s="6"/>
      <c r="W3" s="6"/>
      <c r="X3" s="6"/>
      <c r="Y3" s="6"/>
      <c r="Z3" s="6"/>
      <c r="AA3" s="6"/>
      <c r="AB3" s="6"/>
    </row>
    <row r="4" spans="1:28">
      <c r="A4" t="str">
        <f t="shared" ref="A4:A67" si="0">_xlfn.CONCAT(B4,"_",D4,"_",E4)</f>
        <v>Macomb_GridMET_2009</v>
      </c>
      <c r="B4" s="1" t="s">
        <v>1</v>
      </c>
      <c r="C4" s="1">
        <v>111</v>
      </c>
      <c r="D4" t="s">
        <v>11</v>
      </c>
      <c r="E4">
        <v>2009</v>
      </c>
      <c r="F4" s="6">
        <v>37.421469999999999</v>
      </c>
      <c r="G4" s="6">
        <v>42.294670000000004</v>
      </c>
      <c r="H4" s="6">
        <v>39.358130000000003</v>
      </c>
      <c r="I4" s="6">
        <v>47.384010000000004</v>
      </c>
      <c r="J4" s="6">
        <v>50.534669999999998</v>
      </c>
      <c r="K4" s="6">
        <v>48.626690000000004</v>
      </c>
      <c r="L4" s="6">
        <v>56.611069999999998</v>
      </c>
      <c r="M4" s="6">
        <v>58.958680000000001</v>
      </c>
      <c r="N4" s="6">
        <v>57.89526</v>
      </c>
      <c r="T4" s="6"/>
      <c r="U4" s="6"/>
      <c r="V4" s="6"/>
      <c r="W4" s="6"/>
      <c r="X4" s="6"/>
      <c r="Y4" s="6"/>
      <c r="Z4" s="6"/>
      <c r="AA4" s="6"/>
      <c r="AB4" s="6"/>
    </row>
    <row r="5" spans="1:28">
      <c r="A5" t="str">
        <f t="shared" si="0"/>
        <v>St. Clair_GridMET_2009</v>
      </c>
      <c r="B5" s="1" t="s">
        <v>2</v>
      </c>
      <c r="C5" s="1">
        <v>164</v>
      </c>
      <c r="D5" t="s">
        <v>11</v>
      </c>
      <c r="E5">
        <v>2009</v>
      </c>
      <c r="F5" s="6">
        <v>36.603589999999997</v>
      </c>
      <c r="G5" s="6">
        <v>40.453470000000003</v>
      </c>
      <c r="H5" s="6">
        <v>38.433929999999997</v>
      </c>
      <c r="I5" s="6">
        <v>46.26576</v>
      </c>
      <c r="J5" s="6">
        <v>49.157170000000001</v>
      </c>
      <c r="K5" s="6">
        <v>47.690710000000003</v>
      </c>
      <c r="L5" s="6">
        <v>55.92794</v>
      </c>
      <c r="M5" s="6">
        <v>57.860869999999998</v>
      </c>
      <c r="N5" s="6">
        <v>56.947490000000002</v>
      </c>
      <c r="T5" s="6"/>
      <c r="U5" s="6"/>
      <c r="V5" s="6"/>
      <c r="W5" s="6"/>
      <c r="X5" s="6"/>
      <c r="Y5" s="6"/>
      <c r="Z5" s="6"/>
      <c r="AA5" s="6"/>
      <c r="AB5" s="6"/>
    </row>
    <row r="6" spans="1:28">
      <c r="A6" t="str">
        <f t="shared" si="0"/>
        <v>Wayne_GridMET_2009</v>
      </c>
      <c r="B6" s="1" t="s">
        <v>3</v>
      </c>
      <c r="C6" s="1">
        <v>137</v>
      </c>
      <c r="D6" t="s">
        <v>11</v>
      </c>
      <c r="E6">
        <v>2009</v>
      </c>
      <c r="F6" s="6">
        <v>38.691270000000003</v>
      </c>
      <c r="G6" s="6">
        <v>42.609870000000001</v>
      </c>
      <c r="H6" s="6">
        <v>40.593339999999998</v>
      </c>
      <c r="I6" s="6">
        <v>48.765779999999999</v>
      </c>
      <c r="J6" s="6">
        <v>50.576659999999997</v>
      </c>
      <c r="K6" s="6">
        <v>49.647660000000002</v>
      </c>
      <c r="L6" s="6">
        <v>57.765569999999997</v>
      </c>
      <c r="M6" s="6">
        <v>59.594790000000003</v>
      </c>
      <c r="N6" s="6">
        <v>58.701990000000002</v>
      </c>
      <c r="T6" s="6"/>
      <c r="U6" s="6"/>
      <c r="V6" s="6"/>
      <c r="W6" s="6"/>
      <c r="X6" s="6"/>
      <c r="Y6" s="6"/>
      <c r="Z6" s="6"/>
      <c r="AA6" s="6"/>
      <c r="AB6" s="6"/>
    </row>
    <row r="7" spans="1:28">
      <c r="A7" t="str">
        <f t="shared" si="0"/>
        <v>Oakland_GridMET_2009</v>
      </c>
      <c r="B7" s="1" t="s">
        <v>4</v>
      </c>
      <c r="C7" s="1">
        <v>200</v>
      </c>
      <c r="D7" t="s">
        <v>11</v>
      </c>
      <c r="E7">
        <v>2009</v>
      </c>
      <c r="F7" s="6">
        <v>38.024230000000003</v>
      </c>
      <c r="G7" s="6">
        <v>41.258769999999998</v>
      </c>
      <c r="H7" s="6">
        <v>38.8932</v>
      </c>
      <c r="I7" s="6">
        <v>47.255850000000002</v>
      </c>
      <c r="J7" s="6">
        <v>50.09337</v>
      </c>
      <c r="K7" s="6">
        <v>48.16704</v>
      </c>
      <c r="L7" s="6">
        <v>56.275320000000001</v>
      </c>
      <c r="M7" s="6">
        <v>58.927970000000002</v>
      </c>
      <c r="N7" s="6">
        <v>57.440890000000003</v>
      </c>
      <c r="T7" s="6"/>
      <c r="U7" s="6"/>
      <c r="V7" s="6"/>
      <c r="W7" s="6"/>
      <c r="X7" s="6"/>
      <c r="Y7" s="6"/>
      <c r="Z7" s="6"/>
      <c r="AA7" s="6"/>
      <c r="AB7" s="6"/>
    </row>
    <row r="8" spans="1:28">
      <c r="A8" t="str">
        <f t="shared" si="0"/>
        <v>Livingston_GridMET_2009</v>
      </c>
      <c r="B8" s="1" t="s">
        <v>5</v>
      </c>
      <c r="C8" s="1">
        <v>130</v>
      </c>
      <c r="D8" t="s">
        <v>11</v>
      </c>
      <c r="E8">
        <v>2009</v>
      </c>
      <c r="F8" s="6">
        <v>37.84675</v>
      </c>
      <c r="G8" s="6">
        <v>38.722520000000003</v>
      </c>
      <c r="H8" s="6">
        <v>38.225320000000004</v>
      </c>
      <c r="I8" s="6">
        <v>47.394660000000002</v>
      </c>
      <c r="J8" s="6">
        <v>48.204689999999999</v>
      </c>
      <c r="K8" s="6">
        <v>47.72448</v>
      </c>
      <c r="L8" s="6">
        <v>56.438249999999996</v>
      </c>
      <c r="M8" s="6">
        <v>57.845109999999998</v>
      </c>
      <c r="N8" s="6">
        <v>57.22363</v>
      </c>
      <c r="T8" s="6"/>
      <c r="U8" s="6"/>
      <c r="V8" s="6"/>
      <c r="W8" s="6"/>
      <c r="X8" s="6"/>
      <c r="Y8" s="6"/>
      <c r="Z8" s="6"/>
      <c r="AA8" s="6"/>
      <c r="AB8" s="6"/>
    </row>
    <row r="9" spans="1:28">
      <c r="A9" t="str">
        <f t="shared" si="0"/>
        <v>Washtenaw_GridMET_2009</v>
      </c>
      <c r="B9" s="1" t="s">
        <v>6</v>
      </c>
      <c r="C9" s="1">
        <v>160</v>
      </c>
      <c r="D9" t="s">
        <v>11</v>
      </c>
      <c r="E9">
        <v>2009</v>
      </c>
      <c r="F9" s="6">
        <v>38.11992</v>
      </c>
      <c r="G9" s="6">
        <v>40.109819999999999</v>
      </c>
      <c r="H9" s="6">
        <v>38.874209999999998</v>
      </c>
      <c r="I9" s="6">
        <v>47.871310000000001</v>
      </c>
      <c r="J9" s="6">
        <v>49.718380000000003</v>
      </c>
      <c r="K9" s="6">
        <v>48.59704</v>
      </c>
      <c r="L9" s="6">
        <v>57.476349999999996</v>
      </c>
      <c r="M9" s="6">
        <v>59.395060000000001</v>
      </c>
      <c r="N9" s="6">
        <v>58.319870000000002</v>
      </c>
      <c r="T9" s="6"/>
      <c r="U9" s="6"/>
      <c r="V9" s="6"/>
      <c r="W9" s="6"/>
      <c r="X9" s="6"/>
      <c r="Y9" s="6"/>
      <c r="Z9" s="6"/>
      <c r="AA9" s="6"/>
      <c r="AB9" s="6"/>
    </row>
    <row r="10" spans="1:28">
      <c r="A10" t="str">
        <f t="shared" si="0"/>
        <v>Monroe_HAD45_2039</v>
      </c>
      <c r="B10" s="1" t="s">
        <v>0</v>
      </c>
      <c r="D10" t="s">
        <v>15</v>
      </c>
      <c r="E10">
        <v>2039</v>
      </c>
      <c r="F10" s="6">
        <v>41.270690000000002</v>
      </c>
      <c r="G10" s="6">
        <v>45.546300000000002</v>
      </c>
      <c r="H10" s="6">
        <v>43.473999999999997</v>
      </c>
      <c r="I10" s="6">
        <v>51.858409999999999</v>
      </c>
      <c r="J10" s="6">
        <v>54.402900000000002</v>
      </c>
      <c r="K10" s="6">
        <v>52.994709999999998</v>
      </c>
      <c r="L10" s="6">
        <v>61.110959999999999</v>
      </c>
      <c r="M10" s="6">
        <v>63.32723</v>
      </c>
      <c r="N10" s="6">
        <v>62.515430000000002</v>
      </c>
      <c r="T10" s="6"/>
      <c r="U10" s="6"/>
      <c r="V10" s="6"/>
      <c r="W10" s="6"/>
      <c r="X10" s="6"/>
      <c r="Y10" s="6"/>
      <c r="Z10" s="6"/>
      <c r="AA10" s="6"/>
      <c r="AB10" s="6"/>
    </row>
    <row r="11" spans="1:28">
      <c r="A11" t="str">
        <f t="shared" si="0"/>
        <v>Macomb_HAD45_2039</v>
      </c>
      <c r="B11" s="1" t="s">
        <v>1</v>
      </c>
      <c r="D11" t="s">
        <v>15</v>
      </c>
      <c r="E11">
        <v>2039</v>
      </c>
      <c r="F11" s="6">
        <v>40.594099999999997</v>
      </c>
      <c r="G11" s="6">
        <v>45.430990000000001</v>
      </c>
      <c r="H11" s="6">
        <v>42.507550000000002</v>
      </c>
      <c r="I11" s="6">
        <v>50.671169999999996</v>
      </c>
      <c r="J11" s="6">
        <v>53.782389999999999</v>
      </c>
      <c r="K11" s="6">
        <v>51.890129999999999</v>
      </c>
      <c r="L11" s="6">
        <v>60.005130000000001</v>
      </c>
      <c r="M11" s="6">
        <v>62.321159999999999</v>
      </c>
      <c r="N11" s="6">
        <v>61.272709999999996</v>
      </c>
      <c r="T11" s="6"/>
      <c r="U11" s="6"/>
      <c r="V11" s="6"/>
      <c r="W11" s="6"/>
      <c r="X11" s="6"/>
      <c r="Y11" s="6"/>
      <c r="Z11" s="6"/>
      <c r="AA11" s="6"/>
      <c r="AB11" s="6"/>
    </row>
    <row r="12" spans="1:28">
      <c r="A12" t="str">
        <f t="shared" si="0"/>
        <v>St. Clair_HAD45_2039</v>
      </c>
      <c r="B12" s="1" t="s">
        <v>2</v>
      </c>
      <c r="D12" t="s">
        <v>15</v>
      </c>
      <c r="E12">
        <v>2039</v>
      </c>
      <c r="F12" s="6">
        <v>39.796660000000003</v>
      </c>
      <c r="G12" s="6">
        <v>43.577550000000002</v>
      </c>
      <c r="H12" s="6">
        <v>41.600020000000001</v>
      </c>
      <c r="I12" s="6">
        <v>49.577039999999997</v>
      </c>
      <c r="J12" s="6">
        <v>52.398499999999999</v>
      </c>
      <c r="K12" s="6">
        <v>50.978290000000001</v>
      </c>
      <c r="L12" s="6">
        <v>59.357430000000001</v>
      </c>
      <c r="M12" s="6">
        <v>61.219450000000002</v>
      </c>
      <c r="N12" s="6">
        <v>60.356569999999998</v>
      </c>
      <c r="T12" s="6"/>
      <c r="U12" s="6"/>
      <c r="V12" s="6"/>
      <c r="W12" s="6"/>
      <c r="X12" s="6"/>
      <c r="Y12" s="6"/>
      <c r="Z12" s="6"/>
      <c r="AA12" s="6"/>
      <c r="AB12" s="6"/>
    </row>
    <row r="13" spans="1:28">
      <c r="A13" t="str">
        <f t="shared" si="0"/>
        <v>Wayne_HAD45_2039</v>
      </c>
      <c r="B13" s="1" t="s">
        <v>3</v>
      </c>
      <c r="D13" t="s">
        <v>15</v>
      </c>
      <c r="E13">
        <v>2039</v>
      </c>
      <c r="F13" s="6">
        <v>41.810119999999998</v>
      </c>
      <c r="G13" s="6">
        <v>45.750749999999996</v>
      </c>
      <c r="H13" s="6">
        <v>43.725230000000003</v>
      </c>
      <c r="I13" s="6">
        <v>52.036799999999999</v>
      </c>
      <c r="J13" s="6">
        <v>53.821359999999999</v>
      </c>
      <c r="K13" s="6">
        <v>52.893569999999997</v>
      </c>
      <c r="L13" s="6">
        <v>61.10107</v>
      </c>
      <c r="M13" s="6">
        <v>62.957540000000002</v>
      </c>
      <c r="N13" s="6">
        <v>62.061900000000001</v>
      </c>
      <c r="T13" s="6"/>
      <c r="U13" s="6"/>
      <c r="V13" s="6"/>
      <c r="W13" s="6"/>
      <c r="X13" s="6"/>
      <c r="Y13" s="6"/>
      <c r="Z13" s="6"/>
      <c r="AA13" s="6"/>
      <c r="AB13" s="6"/>
    </row>
    <row r="14" spans="1:28">
      <c r="A14" t="str">
        <f t="shared" si="0"/>
        <v>Oakland_HAD45_2039</v>
      </c>
      <c r="B14" s="1" t="s">
        <v>4</v>
      </c>
      <c r="D14" t="s">
        <v>15</v>
      </c>
      <c r="E14">
        <v>2039</v>
      </c>
      <c r="F14" s="6">
        <v>41.222740000000002</v>
      </c>
      <c r="G14" s="6">
        <v>44.404159999999997</v>
      </c>
      <c r="H14" s="6">
        <v>42.072139999999997</v>
      </c>
      <c r="I14" s="6">
        <v>50.572099999999999</v>
      </c>
      <c r="J14" s="6">
        <v>53.347169999999998</v>
      </c>
      <c r="K14" s="6">
        <v>51.459629999999997</v>
      </c>
      <c r="L14" s="6">
        <v>59.713169999999998</v>
      </c>
      <c r="M14" s="6">
        <v>62.290170000000003</v>
      </c>
      <c r="N14" s="6">
        <v>60.84713</v>
      </c>
      <c r="T14" s="6"/>
      <c r="U14" s="6"/>
      <c r="V14" s="6"/>
      <c r="W14" s="6"/>
      <c r="X14" s="6"/>
      <c r="Y14" s="6"/>
      <c r="Z14" s="6"/>
      <c r="AA14" s="6"/>
      <c r="AB14" s="6"/>
    </row>
    <row r="15" spans="1:28">
      <c r="A15" t="str">
        <f t="shared" si="0"/>
        <v>Livingston_HAD45_2039</v>
      </c>
      <c r="B15" s="1" t="s">
        <v>5</v>
      </c>
      <c r="D15" t="s">
        <v>15</v>
      </c>
      <c r="E15">
        <v>2039</v>
      </c>
      <c r="F15" s="6">
        <v>41.094859999999997</v>
      </c>
      <c r="G15" s="6">
        <v>41.897680000000001</v>
      </c>
      <c r="H15" s="6">
        <v>41.442390000000003</v>
      </c>
      <c r="I15" s="6">
        <v>50.719209999999997</v>
      </c>
      <c r="J15" s="6">
        <v>51.501489999999997</v>
      </c>
      <c r="K15" s="6">
        <v>51.055929999999996</v>
      </c>
      <c r="L15" s="6">
        <v>59.884610000000002</v>
      </c>
      <c r="M15" s="6">
        <v>61.277290000000001</v>
      </c>
      <c r="N15" s="6">
        <v>60.669469999999997</v>
      </c>
      <c r="T15" s="6"/>
      <c r="U15" s="6"/>
      <c r="V15" s="6"/>
      <c r="W15" s="6"/>
      <c r="X15" s="6"/>
      <c r="Y15" s="6"/>
      <c r="Z15" s="6"/>
      <c r="AA15" s="6"/>
      <c r="AB15" s="6"/>
    </row>
    <row r="16" spans="1:28">
      <c r="A16" t="str">
        <f t="shared" si="0"/>
        <v>Washtenaw_HAD45_2039</v>
      </c>
      <c r="B16" s="1" t="s">
        <v>6</v>
      </c>
      <c r="D16" t="s">
        <v>15</v>
      </c>
      <c r="E16">
        <v>2039</v>
      </c>
      <c r="F16" s="6">
        <v>41.293979999999998</v>
      </c>
      <c r="G16" s="6">
        <v>43.267620000000001</v>
      </c>
      <c r="H16" s="6">
        <v>42.046489999999999</v>
      </c>
      <c r="I16" s="6">
        <v>51.180689999999998</v>
      </c>
      <c r="J16" s="6">
        <v>52.981650000000002</v>
      </c>
      <c r="K16" s="6">
        <v>51.886180000000003</v>
      </c>
      <c r="L16" s="6">
        <v>60.898809999999997</v>
      </c>
      <c r="M16" s="6">
        <v>62.772469999999998</v>
      </c>
      <c r="N16" s="6">
        <v>61.72587</v>
      </c>
      <c r="T16" s="6"/>
      <c r="U16" s="6"/>
      <c r="V16" s="6"/>
      <c r="W16" s="6"/>
      <c r="X16" s="6"/>
      <c r="Y16" s="6"/>
      <c r="Z16" s="6"/>
      <c r="AA16" s="6"/>
      <c r="AB16" s="6"/>
    </row>
    <row r="17" spans="1:28">
      <c r="A17" t="str">
        <f t="shared" si="0"/>
        <v>Monroe_HAD45_2069</v>
      </c>
      <c r="B17" s="1" t="s">
        <v>0</v>
      </c>
      <c r="D17" t="s">
        <v>15</v>
      </c>
      <c r="E17">
        <v>2069</v>
      </c>
      <c r="F17" s="6">
        <v>44.587409999999998</v>
      </c>
      <c r="G17" s="6">
        <v>48.875979999999998</v>
      </c>
      <c r="H17" s="6">
        <v>46.795009999999998</v>
      </c>
      <c r="I17" s="6">
        <v>55.213520000000003</v>
      </c>
      <c r="J17" s="6">
        <v>57.80303</v>
      </c>
      <c r="K17" s="6">
        <v>56.356160000000003</v>
      </c>
      <c r="L17" s="6">
        <v>64.473489999999998</v>
      </c>
      <c r="M17" s="6">
        <v>66.79177</v>
      </c>
      <c r="N17" s="6">
        <v>65.917320000000004</v>
      </c>
      <c r="T17" s="6"/>
      <c r="U17" s="6"/>
      <c r="V17" s="6"/>
      <c r="W17" s="6"/>
      <c r="X17" s="6"/>
      <c r="Y17" s="6"/>
      <c r="Z17" s="6"/>
      <c r="AA17" s="6"/>
      <c r="AB17" s="6"/>
    </row>
    <row r="18" spans="1:28">
      <c r="A18" t="str">
        <f t="shared" si="0"/>
        <v>Macomb_HAD45_2069</v>
      </c>
      <c r="B18" s="1" t="s">
        <v>1</v>
      </c>
      <c r="D18" t="s">
        <v>15</v>
      </c>
      <c r="E18">
        <v>2069</v>
      </c>
      <c r="F18" s="6">
        <v>43.931579999999997</v>
      </c>
      <c r="G18" s="6">
        <v>48.750070000000001</v>
      </c>
      <c r="H18" s="6">
        <v>45.84545</v>
      </c>
      <c r="I18" s="6">
        <v>53.988329999999998</v>
      </c>
      <c r="J18" s="6">
        <v>57.115310000000001</v>
      </c>
      <c r="K18" s="6">
        <v>55.215949999999999</v>
      </c>
      <c r="L18" s="6">
        <v>63.302239999999998</v>
      </c>
      <c r="M18" s="6">
        <v>65.665120000000002</v>
      </c>
      <c r="N18" s="6">
        <v>64.586449999999999</v>
      </c>
      <c r="T18" s="6"/>
      <c r="U18" s="6"/>
      <c r="V18" s="6"/>
      <c r="W18" s="6"/>
      <c r="X18" s="6"/>
      <c r="Y18" s="6"/>
      <c r="Z18" s="6"/>
      <c r="AA18" s="6"/>
      <c r="AB18" s="6"/>
    </row>
    <row r="19" spans="1:28">
      <c r="A19" t="str">
        <f t="shared" si="0"/>
        <v>St. Clair_HAD45_2069</v>
      </c>
      <c r="B19" s="1" t="s">
        <v>2</v>
      </c>
      <c r="D19" t="s">
        <v>15</v>
      </c>
      <c r="E19">
        <v>2069</v>
      </c>
      <c r="F19" s="6">
        <v>43.123480000000001</v>
      </c>
      <c r="G19" s="6">
        <v>46.94238</v>
      </c>
      <c r="H19" s="6">
        <v>44.93844</v>
      </c>
      <c r="I19" s="6">
        <v>52.863109999999999</v>
      </c>
      <c r="J19" s="6">
        <v>55.755859999999998</v>
      </c>
      <c r="K19" s="6">
        <v>54.291710000000002</v>
      </c>
      <c r="L19" s="6">
        <v>62.602739999999997</v>
      </c>
      <c r="M19" s="6">
        <v>64.569339999999997</v>
      </c>
      <c r="N19" s="6">
        <v>63.644970000000001</v>
      </c>
      <c r="T19" s="6"/>
      <c r="U19" s="6"/>
      <c r="V19" s="6"/>
      <c r="W19" s="6"/>
      <c r="X19" s="6"/>
      <c r="Y19" s="6"/>
      <c r="Z19" s="6"/>
      <c r="AA19" s="6"/>
      <c r="AB19" s="6"/>
    </row>
    <row r="20" spans="1:28">
      <c r="A20" t="str">
        <f t="shared" si="0"/>
        <v>Wayne_HAD45_2069</v>
      </c>
      <c r="B20" s="1" t="s">
        <v>3</v>
      </c>
      <c r="D20" t="s">
        <v>15</v>
      </c>
      <c r="E20">
        <v>2069</v>
      </c>
      <c r="F20" s="6">
        <v>45.137279999999997</v>
      </c>
      <c r="G20" s="6">
        <v>49.066760000000002</v>
      </c>
      <c r="H20" s="6">
        <v>47.04983</v>
      </c>
      <c r="I20" s="6">
        <v>55.383620000000001</v>
      </c>
      <c r="J20" s="6">
        <v>57.15549</v>
      </c>
      <c r="K20" s="6">
        <v>56.235619999999997</v>
      </c>
      <c r="L20" s="6">
        <v>64.46508</v>
      </c>
      <c r="M20" s="6">
        <v>66.31474</v>
      </c>
      <c r="N20" s="6">
        <v>65.421409999999995</v>
      </c>
      <c r="T20" s="6"/>
      <c r="U20" s="6"/>
      <c r="V20" s="6"/>
      <c r="W20" s="6"/>
      <c r="X20" s="6"/>
      <c r="Y20" s="6"/>
      <c r="Z20" s="6"/>
      <c r="AA20" s="6"/>
      <c r="AB20" s="6"/>
    </row>
    <row r="21" spans="1:28">
      <c r="A21" t="str">
        <f t="shared" si="0"/>
        <v>Oakland_HAD45_2069</v>
      </c>
      <c r="B21" s="1" t="s">
        <v>4</v>
      </c>
      <c r="D21" t="s">
        <v>15</v>
      </c>
      <c r="E21">
        <v>2069</v>
      </c>
      <c r="F21" s="6">
        <v>44.525170000000003</v>
      </c>
      <c r="G21" s="6">
        <v>47.716209999999997</v>
      </c>
      <c r="H21" s="6">
        <v>45.385770000000001</v>
      </c>
      <c r="I21" s="6">
        <v>53.891069999999999</v>
      </c>
      <c r="J21" s="6">
        <v>56.677750000000003</v>
      </c>
      <c r="K21" s="6">
        <v>54.782400000000003</v>
      </c>
      <c r="L21" s="6">
        <v>63.045650000000002</v>
      </c>
      <c r="M21" s="6">
        <v>65.639300000000006</v>
      </c>
      <c r="N21" s="6">
        <v>64.179040000000001</v>
      </c>
      <c r="T21" s="6"/>
      <c r="U21" s="6"/>
      <c r="V21" s="6"/>
      <c r="W21" s="6"/>
      <c r="X21" s="6"/>
      <c r="Y21" s="6"/>
      <c r="Z21" s="6"/>
      <c r="AA21" s="6"/>
      <c r="AB21" s="6"/>
    </row>
    <row r="22" spans="1:28">
      <c r="A22" t="str">
        <f t="shared" si="0"/>
        <v>Livingston_HAD45_2069</v>
      </c>
      <c r="B22" s="1" t="s">
        <v>5</v>
      </c>
      <c r="D22" t="s">
        <v>15</v>
      </c>
      <c r="E22">
        <v>2069</v>
      </c>
      <c r="F22" s="6">
        <v>44.351700000000001</v>
      </c>
      <c r="G22" s="6">
        <v>45.207090000000001</v>
      </c>
      <c r="H22" s="6">
        <v>44.723089999999999</v>
      </c>
      <c r="I22" s="6">
        <v>54.03387</v>
      </c>
      <c r="J22" s="6">
        <v>54.837960000000002</v>
      </c>
      <c r="K22" s="6">
        <v>54.367519999999999</v>
      </c>
      <c r="L22" s="6">
        <v>63.20825</v>
      </c>
      <c r="M22" s="6">
        <v>64.639769999999999</v>
      </c>
      <c r="N22" s="6">
        <v>64.011949999999999</v>
      </c>
      <c r="T22" s="6"/>
      <c r="U22" s="6"/>
      <c r="V22" s="6"/>
      <c r="W22" s="6"/>
      <c r="X22" s="6"/>
      <c r="Y22" s="6"/>
      <c r="Z22" s="6"/>
      <c r="AA22" s="6"/>
      <c r="AB22" s="6"/>
    </row>
    <row r="23" spans="1:28">
      <c r="A23" t="str">
        <f t="shared" si="0"/>
        <v>Washtenaw_HAD45_2069</v>
      </c>
      <c r="B23" s="1" t="s">
        <v>6</v>
      </c>
      <c r="D23" t="s">
        <v>15</v>
      </c>
      <c r="E23">
        <v>2069</v>
      </c>
      <c r="F23" s="6">
        <v>44.575000000000003</v>
      </c>
      <c r="G23" s="6">
        <v>46.577530000000003</v>
      </c>
      <c r="H23" s="6">
        <v>45.337820000000001</v>
      </c>
      <c r="I23" s="6">
        <v>54.510950000000001</v>
      </c>
      <c r="J23" s="6">
        <v>56.321190000000001</v>
      </c>
      <c r="K23" s="6">
        <v>55.221020000000003</v>
      </c>
      <c r="L23" s="6">
        <v>64.275509999999997</v>
      </c>
      <c r="M23" s="6">
        <v>66.150109999999998</v>
      </c>
      <c r="N23" s="6">
        <v>65.104219999999998</v>
      </c>
      <c r="T23" s="6"/>
      <c r="U23" s="6"/>
      <c r="V23" s="6"/>
      <c r="W23" s="6"/>
      <c r="X23" s="6"/>
      <c r="Y23" s="6"/>
      <c r="Z23" s="6"/>
      <c r="AA23" s="6"/>
      <c r="AB23" s="6"/>
    </row>
    <row r="24" spans="1:28">
      <c r="A24" t="str">
        <f t="shared" si="0"/>
        <v>Monroe_HAD45_2099</v>
      </c>
      <c r="B24" s="1" t="s">
        <v>0</v>
      </c>
      <c r="D24" t="s">
        <v>15</v>
      </c>
      <c r="E24">
        <v>2099</v>
      </c>
      <c r="F24" s="6">
        <v>46.142629999999997</v>
      </c>
      <c r="G24" s="6">
        <v>50.488720000000001</v>
      </c>
      <c r="H24" s="6">
        <v>48.372129999999999</v>
      </c>
      <c r="I24" s="6">
        <v>56.862569999999998</v>
      </c>
      <c r="J24" s="6">
        <v>59.482430000000001</v>
      </c>
      <c r="K24" s="6">
        <v>58.01502</v>
      </c>
      <c r="L24" s="6">
        <v>66.207400000000007</v>
      </c>
      <c r="M24" s="6">
        <v>68.532060000000001</v>
      </c>
      <c r="N24" s="6">
        <v>67.657910000000001</v>
      </c>
      <c r="T24" s="6"/>
      <c r="U24" s="6"/>
      <c r="V24" s="6"/>
      <c r="W24" s="6"/>
      <c r="X24" s="6"/>
      <c r="Y24" s="6"/>
      <c r="Z24" s="6"/>
      <c r="AA24" s="6"/>
      <c r="AB24" s="6"/>
    </row>
    <row r="25" spans="1:28">
      <c r="A25" t="str">
        <f t="shared" si="0"/>
        <v>Macomb_HAD45_2099</v>
      </c>
      <c r="B25" s="1" t="s">
        <v>1</v>
      </c>
      <c r="D25" t="s">
        <v>15</v>
      </c>
      <c r="E25">
        <v>2099</v>
      </c>
      <c r="F25" s="6">
        <v>45.628360000000001</v>
      </c>
      <c r="G25" s="6">
        <v>50.37847</v>
      </c>
      <c r="H25" s="6">
        <v>47.519170000000003</v>
      </c>
      <c r="I25" s="6">
        <v>55.739960000000004</v>
      </c>
      <c r="J25" s="6">
        <v>58.81006</v>
      </c>
      <c r="K25" s="6">
        <v>56.948610000000002</v>
      </c>
      <c r="L25" s="6">
        <v>65.104979999999998</v>
      </c>
      <c r="M25" s="6">
        <v>67.438479999999998</v>
      </c>
      <c r="N25" s="6">
        <v>66.378039999999999</v>
      </c>
      <c r="T25" s="6"/>
      <c r="U25" s="6"/>
      <c r="V25" s="6"/>
      <c r="W25" s="6"/>
      <c r="X25" s="6"/>
      <c r="Y25" s="6"/>
      <c r="Z25" s="6"/>
      <c r="AA25" s="6"/>
      <c r="AB25" s="6"/>
    </row>
    <row r="26" spans="1:28">
      <c r="A26" t="str">
        <f t="shared" si="0"/>
        <v>St. Clair_HAD45_2099</v>
      </c>
      <c r="B26" s="1" t="s">
        <v>2</v>
      </c>
      <c r="D26" t="s">
        <v>15</v>
      </c>
      <c r="E26">
        <v>2099</v>
      </c>
      <c r="F26" s="6">
        <v>44.855089999999997</v>
      </c>
      <c r="G26" s="6">
        <v>48.627580000000002</v>
      </c>
      <c r="H26" s="6">
        <v>46.658450000000002</v>
      </c>
      <c r="I26" s="6">
        <v>54.633090000000003</v>
      </c>
      <c r="J26" s="6">
        <v>57.485720000000001</v>
      </c>
      <c r="K26" s="6">
        <v>56.0518</v>
      </c>
      <c r="L26" s="6">
        <v>64.411090000000002</v>
      </c>
      <c r="M26" s="6">
        <v>66.343850000000003</v>
      </c>
      <c r="N26" s="6">
        <v>65.445149999999998</v>
      </c>
      <c r="T26" s="6"/>
      <c r="U26" s="6"/>
      <c r="V26" s="6"/>
      <c r="W26" s="6"/>
      <c r="X26" s="6"/>
      <c r="Y26" s="6"/>
      <c r="Z26" s="6"/>
      <c r="AA26" s="6"/>
      <c r="AB26" s="6"/>
    </row>
    <row r="27" spans="1:28">
      <c r="A27" t="str">
        <f t="shared" si="0"/>
        <v>Wayne_HAD45_2099</v>
      </c>
      <c r="B27" s="1" t="s">
        <v>3</v>
      </c>
      <c r="D27" t="s">
        <v>15</v>
      </c>
      <c r="E27">
        <v>2099</v>
      </c>
      <c r="F27" s="6">
        <v>46.71557</v>
      </c>
      <c r="G27" s="6">
        <v>50.68186</v>
      </c>
      <c r="H27" s="6">
        <v>48.659059999999997</v>
      </c>
      <c r="I27" s="6">
        <v>57.055660000000003</v>
      </c>
      <c r="J27" s="6">
        <v>58.844119999999997</v>
      </c>
      <c r="K27" s="6">
        <v>57.924370000000003</v>
      </c>
      <c r="L27" s="6">
        <v>66.206530000000001</v>
      </c>
      <c r="M27" s="6">
        <v>68.0976</v>
      </c>
      <c r="N27" s="6">
        <v>67.189689999999999</v>
      </c>
      <c r="T27" s="6"/>
      <c r="U27" s="6"/>
      <c r="V27" s="6"/>
      <c r="W27" s="6"/>
      <c r="X27" s="6"/>
      <c r="Y27" s="6"/>
      <c r="Z27" s="6"/>
      <c r="AA27" s="6"/>
      <c r="AB27" s="6"/>
    </row>
    <row r="28" spans="1:28">
      <c r="A28" t="str">
        <f t="shared" si="0"/>
        <v>Oakland_HAD45_2099</v>
      </c>
      <c r="B28" s="1" t="s">
        <v>4</v>
      </c>
      <c r="D28" t="s">
        <v>15</v>
      </c>
      <c r="E28">
        <v>2099</v>
      </c>
      <c r="F28" s="6">
        <v>46.173729999999999</v>
      </c>
      <c r="G28" s="6">
        <v>49.340150000000001</v>
      </c>
      <c r="H28" s="6">
        <v>47.046340000000001</v>
      </c>
      <c r="I28" s="6">
        <v>55.627049999999997</v>
      </c>
      <c r="J28" s="6">
        <v>58.376300000000001</v>
      </c>
      <c r="K28" s="6">
        <v>56.513260000000002</v>
      </c>
      <c r="L28" s="6">
        <v>64.863939999999999</v>
      </c>
      <c r="M28" s="6">
        <v>67.412440000000004</v>
      </c>
      <c r="N28" s="6">
        <v>65.980180000000004</v>
      </c>
      <c r="T28" s="6"/>
      <c r="U28" s="6"/>
      <c r="V28" s="6"/>
      <c r="W28" s="6"/>
      <c r="X28" s="6"/>
      <c r="Y28" s="6"/>
      <c r="Z28" s="6"/>
      <c r="AA28" s="6"/>
      <c r="AB28" s="6"/>
    </row>
    <row r="29" spans="1:28">
      <c r="A29" t="str">
        <f t="shared" si="0"/>
        <v>Livingston_HAD45_2099</v>
      </c>
      <c r="B29" s="1" t="s">
        <v>5</v>
      </c>
      <c r="D29" t="s">
        <v>15</v>
      </c>
      <c r="E29">
        <v>2099</v>
      </c>
      <c r="F29" s="6">
        <v>46.015300000000003</v>
      </c>
      <c r="G29" s="6">
        <v>46.83417</v>
      </c>
      <c r="H29" s="6">
        <v>46.371600000000001</v>
      </c>
      <c r="I29" s="6">
        <v>55.771900000000002</v>
      </c>
      <c r="J29" s="6">
        <v>56.549869999999999</v>
      </c>
      <c r="K29" s="6">
        <v>56.097729999999999</v>
      </c>
      <c r="L29" s="6">
        <v>65.032359999999997</v>
      </c>
      <c r="M29" s="6">
        <v>66.431030000000007</v>
      </c>
      <c r="N29" s="6">
        <v>65.823849999999993</v>
      </c>
      <c r="T29" s="6"/>
      <c r="U29" s="6"/>
      <c r="V29" s="6"/>
      <c r="W29" s="6"/>
      <c r="X29" s="6"/>
      <c r="Y29" s="6"/>
      <c r="Z29" s="6"/>
      <c r="AA29" s="6"/>
      <c r="AB29" s="6"/>
    </row>
    <row r="30" spans="1:28">
      <c r="A30" t="str">
        <f t="shared" si="0"/>
        <v>Washtenaw_HAD45_2099</v>
      </c>
      <c r="B30" s="1" t="s">
        <v>6</v>
      </c>
      <c r="D30" t="s">
        <v>15</v>
      </c>
      <c r="E30">
        <v>2099</v>
      </c>
      <c r="F30" s="6">
        <v>46.149059999999999</v>
      </c>
      <c r="G30" s="6">
        <v>48.181260000000002</v>
      </c>
      <c r="H30" s="6">
        <v>46.936929999999997</v>
      </c>
      <c r="I30" s="6">
        <v>56.216819999999998</v>
      </c>
      <c r="J30" s="6">
        <v>58.007289999999998</v>
      </c>
      <c r="K30" s="6">
        <v>56.906669999999998</v>
      </c>
      <c r="L30" s="6">
        <v>66.066890000000001</v>
      </c>
      <c r="M30" s="6">
        <v>67.91968</v>
      </c>
      <c r="N30" s="6">
        <v>66.876419999999996</v>
      </c>
      <c r="T30" s="6"/>
      <c r="U30" s="6"/>
      <c r="V30" s="6"/>
      <c r="W30" s="6"/>
      <c r="X30" s="6"/>
      <c r="Y30" s="6"/>
      <c r="Z30" s="6"/>
      <c r="AA30" s="6"/>
      <c r="AB30" s="6"/>
    </row>
    <row r="31" spans="1:28">
      <c r="A31" t="str">
        <f t="shared" si="0"/>
        <v>Monroe_HAD85_2039</v>
      </c>
      <c r="B31" s="1" t="s">
        <v>0</v>
      </c>
      <c r="D31" t="s">
        <v>16</v>
      </c>
      <c r="E31">
        <v>2039</v>
      </c>
      <c r="F31" s="6">
        <v>41.408299999999997</v>
      </c>
      <c r="G31" s="6">
        <v>45.693460000000002</v>
      </c>
      <c r="H31" s="6">
        <v>43.6218</v>
      </c>
      <c r="I31" s="6">
        <v>51.76876</v>
      </c>
      <c r="J31" s="6">
        <v>54.330219999999997</v>
      </c>
      <c r="K31" s="6">
        <v>52.91572</v>
      </c>
      <c r="L31" s="6">
        <v>60.80048</v>
      </c>
      <c r="M31" s="6">
        <v>63.0379</v>
      </c>
      <c r="N31" s="6">
        <v>62.20964</v>
      </c>
      <c r="T31" s="6"/>
      <c r="U31" s="6"/>
      <c r="V31" s="6"/>
      <c r="W31" s="6"/>
      <c r="X31" s="6"/>
      <c r="Y31" s="6"/>
      <c r="Z31" s="6"/>
      <c r="AA31" s="6"/>
      <c r="AB31" s="6"/>
    </row>
    <row r="32" spans="1:28">
      <c r="A32" t="str">
        <f t="shared" si="0"/>
        <v>Macomb_HAD85_2039</v>
      </c>
      <c r="B32" s="1" t="s">
        <v>1</v>
      </c>
      <c r="D32" t="s">
        <v>16</v>
      </c>
      <c r="E32">
        <v>2039</v>
      </c>
      <c r="F32" s="6">
        <v>40.809489999999997</v>
      </c>
      <c r="G32" s="6">
        <v>45.619079999999997</v>
      </c>
      <c r="H32" s="6">
        <v>42.709040000000002</v>
      </c>
      <c r="I32" s="6">
        <v>50.615690000000001</v>
      </c>
      <c r="J32" s="6">
        <v>53.713529999999999</v>
      </c>
      <c r="K32" s="6">
        <v>51.832000000000001</v>
      </c>
      <c r="L32" s="6">
        <v>59.674109999999999</v>
      </c>
      <c r="M32" s="6">
        <v>61.99926</v>
      </c>
      <c r="N32" s="6">
        <v>60.95496</v>
      </c>
      <c r="T32" s="6"/>
      <c r="U32" s="6"/>
      <c r="V32" s="6"/>
      <c r="W32" s="6"/>
      <c r="X32" s="6"/>
      <c r="Y32" s="6"/>
      <c r="Z32" s="6"/>
      <c r="AA32" s="6"/>
      <c r="AB32" s="6"/>
    </row>
    <row r="33" spans="1:28">
      <c r="A33" t="str">
        <f t="shared" si="0"/>
        <v>St. Clair_HAD85_2039</v>
      </c>
      <c r="B33" s="1" t="s">
        <v>2</v>
      </c>
      <c r="D33" t="s">
        <v>16</v>
      </c>
      <c r="E33">
        <v>2039</v>
      </c>
      <c r="F33" s="6">
        <v>40.010010000000001</v>
      </c>
      <c r="G33" s="6">
        <v>43.756349999999998</v>
      </c>
      <c r="H33" s="6">
        <v>41.811190000000003</v>
      </c>
      <c r="I33" s="6">
        <v>49.518129999999999</v>
      </c>
      <c r="J33" s="6">
        <v>52.318869999999997</v>
      </c>
      <c r="K33" s="6">
        <v>50.91536</v>
      </c>
      <c r="L33" s="6">
        <v>59.026249999999997</v>
      </c>
      <c r="M33" s="6">
        <v>60.881399999999999</v>
      </c>
      <c r="N33" s="6">
        <v>60.019539999999999</v>
      </c>
      <c r="T33" s="6"/>
      <c r="U33" s="6"/>
      <c r="V33" s="6"/>
      <c r="W33" s="6"/>
      <c r="X33" s="6"/>
      <c r="Y33" s="6"/>
      <c r="Z33" s="6"/>
      <c r="AA33" s="6"/>
      <c r="AB33" s="6"/>
    </row>
    <row r="34" spans="1:28">
      <c r="A34" t="str">
        <f t="shared" si="0"/>
        <v>Wayne_HAD85_2039</v>
      </c>
      <c r="B34" s="1" t="s">
        <v>3</v>
      </c>
      <c r="D34" t="s">
        <v>16</v>
      </c>
      <c r="E34">
        <v>2039</v>
      </c>
      <c r="F34" s="6">
        <v>41.961129999999997</v>
      </c>
      <c r="G34" s="6">
        <v>45.930759999999999</v>
      </c>
      <c r="H34" s="6">
        <v>43.89132</v>
      </c>
      <c r="I34" s="6">
        <v>51.954619999999998</v>
      </c>
      <c r="J34" s="6">
        <v>53.754570000000001</v>
      </c>
      <c r="K34" s="6">
        <v>52.814970000000002</v>
      </c>
      <c r="L34" s="6">
        <v>60.788119999999999</v>
      </c>
      <c r="M34" s="6">
        <v>62.622019999999999</v>
      </c>
      <c r="N34" s="6">
        <v>61.738630000000001</v>
      </c>
      <c r="T34" s="6"/>
      <c r="U34" s="6"/>
      <c r="V34" s="6"/>
      <c r="W34" s="6"/>
      <c r="X34" s="6"/>
      <c r="Y34" s="6"/>
      <c r="Z34" s="6"/>
      <c r="AA34" s="6"/>
      <c r="AB34" s="6"/>
    </row>
    <row r="35" spans="1:28">
      <c r="A35" t="str">
        <f t="shared" si="0"/>
        <v>Oakland_HAD85_2039</v>
      </c>
      <c r="B35" s="1" t="s">
        <v>4</v>
      </c>
      <c r="D35" t="s">
        <v>16</v>
      </c>
      <c r="E35">
        <v>2039</v>
      </c>
      <c r="F35" s="6">
        <v>41.366549999999997</v>
      </c>
      <c r="G35" s="6">
        <v>44.583449999999999</v>
      </c>
      <c r="H35" s="6">
        <v>42.240940000000002</v>
      </c>
      <c r="I35" s="6">
        <v>50.482669999999999</v>
      </c>
      <c r="J35" s="6">
        <v>53.27628</v>
      </c>
      <c r="K35" s="6">
        <v>51.380699999999997</v>
      </c>
      <c r="L35" s="6">
        <v>59.378740000000001</v>
      </c>
      <c r="M35" s="6">
        <v>61.969099999999997</v>
      </c>
      <c r="N35" s="6">
        <v>60.520449999999997</v>
      </c>
      <c r="T35" s="6"/>
      <c r="U35" s="6"/>
      <c r="V35" s="6"/>
      <c r="W35" s="6"/>
      <c r="X35" s="6"/>
      <c r="Y35" s="6"/>
      <c r="Z35" s="6"/>
      <c r="AA35" s="6"/>
      <c r="AB35" s="6"/>
    </row>
    <row r="36" spans="1:28">
      <c r="A36" t="str">
        <f t="shared" si="0"/>
        <v>Livingston_HAD85_2039</v>
      </c>
      <c r="B36" s="1" t="s">
        <v>5</v>
      </c>
      <c r="D36" t="s">
        <v>16</v>
      </c>
      <c r="E36">
        <v>2039</v>
      </c>
      <c r="F36" s="6">
        <v>41.264589999999998</v>
      </c>
      <c r="G36" s="6">
        <v>42.043529999999997</v>
      </c>
      <c r="H36" s="6">
        <v>41.595390000000002</v>
      </c>
      <c r="I36" s="6">
        <v>50.629399999999997</v>
      </c>
      <c r="J36" s="6">
        <v>51.406820000000003</v>
      </c>
      <c r="K36" s="6">
        <v>50.964669999999998</v>
      </c>
      <c r="L36" s="6">
        <v>59.548810000000003</v>
      </c>
      <c r="M36" s="6">
        <v>60.935339999999997</v>
      </c>
      <c r="N36" s="6">
        <v>60.333950000000002</v>
      </c>
      <c r="T36" s="6"/>
      <c r="U36" s="6"/>
      <c r="V36" s="6"/>
      <c r="W36" s="6"/>
      <c r="X36" s="6"/>
      <c r="Y36" s="6"/>
      <c r="Z36" s="6"/>
      <c r="AA36" s="6"/>
      <c r="AB36" s="6"/>
    </row>
    <row r="37" spans="1:28">
      <c r="A37" t="str">
        <f t="shared" si="0"/>
        <v>Washtenaw_HAD85_2039</v>
      </c>
      <c r="B37" s="1" t="s">
        <v>6</v>
      </c>
      <c r="D37" t="s">
        <v>16</v>
      </c>
      <c r="E37">
        <v>2039</v>
      </c>
      <c r="F37" s="6">
        <v>41.436750000000004</v>
      </c>
      <c r="G37" s="6">
        <v>43.403030000000001</v>
      </c>
      <c r="H37" s="6">
        <v>42.186360000000001</v>
      </c>
      <c r="I37" s="6">
        <v>51.087110000000003</v>
      </c>
      <c r="J37" s="6">
        <v>52.89132</v>
      </c>
      <c r="K37" s="6">
        <v>51.791670000000003</v>
      </c>
      <c r="L37" s="6">
        <v>60.57235</v>
      </c>
      <c r="M37" s="6">
        <v>62.442059999999998</v>
      </c>
      <c r="N37" s="6">
        <v>61.396979999999999</v>
      </c>
      <c r="T37" s="6"/>
      <c r="U37" s="6"/>
      <c r="V37" s="6"/>
      <c r="W37" s="6"/>
      <c r="X37" s="6"/>
      <c r="Y37" s="6"/>
      <c r="Z37" s="6"/>
      <c r="AA37" s="6"/>
      <c r="AB37" s="6"/>
    </row>
    <row r="38" spans="1:28">
      <c r="A38" t="str">
        <f t="shared" si="0"/>
        <v>Monroe_HAD85_2069</v>
      </c>
      <c r="B38" s="1" t="s">
        <v>0</v>
      </c>
      <c r="D38" t="s">
        <v>16</v>
      </c>
      <c r="E38">
        <v>2069</v>
      </c>
      <c r="F38" s="6">
        <v>45.732570000000003</v>
      </c>
      <c r="G38" s="6">
        <v>50.05162</v>
      </c>
      <c r="H38" s="6">
        <v>47.946170000000002</v>
      </c>
      <c r="I38" s="6">
        <v>56.470410000000001</v>
      </c>
      <c r="J38" s="6">
        <v>59.103920000000002</v>
      </c>
      <c r="K38" s="6">
        <v>57.627989999999997</v>
      </c>
      <c r="L38" s="6">
        <v>65.833699999999993</v>
      </c>
      <c r="M38" s="6">
        <v>68.217960000000005</v>
      </c>
      <c r="N38" s="6">
        <v>67.309799999999996</v>
      </c>
      <c r="T38" s="6"/>
      <c r="U38" s="6"/>
      <c r="V38" s="6"/>
      <c r="W38" s="6"/>
      <c r="X38" s="6"/>
      <c r="Y38" s="6"/>
      <c r="Z38" s="6"/>
      <c r="AA38" s="6"/>
      <c r="AB38" s="6"/>
    </row>
    <row r="39" spans="1:28">
      <c r="A39" t="str">
        <f t="shared" si="0"/>
        <v>Macomb_HAD85_2069</v>
      </c>
      <c r="B39" s="1" t="s">
        <v>1</v>
      </c>
      <c r="D39" t="s">
        <v>16</v>
      </c>
      <c r="E39">
        <v>2069</v>
      </c>
      <c r="F39" s="6">
        <v>45.002800000000001</v>
      </c>
      <c r="G39" s="6">
        <v>49.854419999999998</v>
      </c>
      <c r="H39" s="6">
        <v>46.947229999999998</v>
      </c>
      <c r="I39" s="6">
        <v>55.109099999999998</v>
      </c>
      <c r="J39" s="6">
        <v>58.299059999999997</v>
      </c>
      <c r="K39" s="6">
        <v>56.37961</v>
      </c>
      <c r="L39" s="6">
        <v>64.486009999999993</v>
      </c>
      <c r="M39" s="6">
        <v>66.933710000000005</v>
      </c>
      <c r="N39" s="6">
        <v>65.811980000000005</v>
      </c>
      <c r="T39" s="6"/>
      <c r="U39" s="6"/>
      <c r="V39" s="6"/>
      <c r="W39" s="6"/>
      <c r="X39" s="6"/>
      <c r="Y39" s="6"/>
      <c r="Z39" s="6"/>
      <c r="AA39" s="6"/>
      <c r="AB39" s="6"/>
    </row>
    <row r="40" spans="1:28">
      <c r="A40" t="str">
        <f t="shared" si="0"/>
        <v>St. Clair_HAD85_2069</v>
      </c>
      <c r="B40" s="1" t="s">
        <v>2</v>
      </c>
      <c r="D40" t="s">
        <v>16</v>
      </c>
      <c r="E40">
        <v>2069</v>
      </c>
      <c r="F40" s="6">
        <v>44.208159999999999</v>
      </c>
      <c r="G40" s="6">
        <v>48.025419999999997</v>
      </c>
      <c r="H40" s="6">
        <v>46.012799999999999</v>
      </c>
      <c r="I40" s="6">
        <v>53.977420000000002</v>
      </c>
      <c r="J40" s="6">
        <v>56.901299999999999</v>
      </c>
      <c r="K40" s="6">
        <v>55.406100000000002</v>
      </c>
      <c r="L40" s="6">
        <v>63.746690000000001</v>
      </c>
      <c r="M40" s="6">
        <v>65.777180000000001</v>
      </c>
      <c r="N40" s="6">
        <v>64.799409999999995</v>
      </c>
      <c r="T40" s="6"/>
      <c r="U40" s="6"/>
      <c r="V40" s="6"/>
      <c r="W40" s="6"/>
      <c r="X40" s="6"/>
      <c r="Y40" s="6"/>
      <c r="Z40" s="6"/>
      <c r="AA40" s="6"/>
      <c r="AB40" s="6"/>
    </row>
    <row r="41" spans="1:28">
      <c r="A41" t="str">
        <f t="shared" si="0"/>
        <v>Wayne_HAD85_2069</v>
      </c>
      <c r="B41" s="1" t="s">
        <v>3</v>
      </c>
      <c r="D41" t="s">
        <v>16</v>
      </c>
      <c r="E41">
        <v>2069</v>
      </c>
      <c r="F41" s="6">
        <v>46.280679999999997</v>
      </c>
      <c r="G41" s="6">
        <v>50.164340000000003</v>
      </c>
      <c r="H41" s="6">
        <v>48.17324</v>
      </c>
      <c r="I41" s="6">
        <v>56.601559999999999</v>
      </c>
      <c r="J41" s="6">
        <v>58.341360000000002</v>
      </c>
      <c r="K41" s="6">
        <v>57.460009999999997</v>
      </c>
      <c r="L41" s="6">
        <v>65.819370000000006</v>
      </c>
      <c r="M41" s="6">
        <v>67.63288</v>
      </c>
      <c r="N41" s="6">
        <v>66.746780000000001</v>
      </c>
      <c r="T41" s="6"/>
      <c r="U41" s="6"/>
      <c r="V41" s="6"/>
      <c r="W41" s="6"/>
      <c r="X41" s="6"/>
      <c r="Y41" s="6"/>
      <c r="Z41" s="6"/>
      <c r="AA41" s="6"/>
      <c r="AB41" s="6"/>
    </row>
    <row r="42" spans="1:28">
      <c r="A42" t="str">
        <f t="shared" si="0"/>
        <v>Oakland_HAD85_2069</v>
      </c>
      <c r="B42" s="1" t="s">
        <v>4</v>
      </c>
      <c r="D42" t="s">
        <v>16</v>
      </c>
      <c r="E42">
        <v>2069</v>
      </c>
      <c r="F42" s="6">
        <v>45.65352</v>
      </c>
      <c r="G42" s="6">
        <v>48.823520000000002</v>
      </c>
      <c r="H42" s="6">
        <v>46.503430000000002</v>
      </c>
      <c r="I42" s="6">
        <v>55.106299999999997</v>
      </c>
      <c r="J42" s="6">
        <v>57.86974</v>
      </c>
      <c r="K42" s="6">
        <v>55.97757</v>
      </c>
      <c r="L42" s="6">
        <v>64.344399999999993</v>
      </c>
      <c r="M42" s="6">
        <v>66.915970000000002</v>
      </c>
      <c r="N42" s="6">
        <v>65.451710000000006</v>
      </c>
      <c r="T42" s="6"/>
      <c r="U42" s="6"/>
      <c r="V42" s="6"/>
      <c r="W42" s="6"/>
      <c r="X42" s="6"/>
      <c r="Y42" s="6"/>
      <c r="Z42" s="6"/>
      <c r="AA42" s="6"/>
      <c r="AB42" s="6"/>
    </row>
    <row r="43" spans="1:28">
      <c r="A43" t="str">
        <f t="shared" si="0"/>
        <v>Livingston_HAD85_2069</v>
      </c>
      <c r="B43" s="1" t="s">
        <v>5</v>
      </c>
      <c r="D43" t="s">
        <v>16</v>
      </c>
      <c r="E43">
        <v>2069</v>
      </c>
      <c r="F43" s="6">
        <v>45.562339999999999</v>
      </c>
      <c r="G43" s="6">
        <v>46.342419999999997</v>
      </c>
      <c r="H43" s="6">
        <v>45.90316</v>
      </c>
      <c r="I43" s="6">
        <v>55.26041</v>
      </c>
      <c r="J43" s="6">
        <v>56.071170000000002</v>
      </c>
      <c r="K43" s="6">
        <v>55.62238</v>
      </c>
      <c r="L43" s="6">
        <v>64.512100000000004</v>
      </c>
      <c r="M43" s="6">
        <v>65.979659999999996</v>
      </c>
      <c r="N43" s="6">
        <v>65.341589999999997</v>
      </c>
      <c r="T43" s="6"/>
      <c r="U43" s="6"/>
      <c r="V43" s="6"/>
      <c r="W43" s="6"/>
      <c r="X43" s="6"/>
      <c r="Y43" s="6"/>
      <c r="Z43" s="6"/>
      <c r="AA43" s="6"/>
      <c r="AB43" s="6"/>
    </row>
    <row r="44" spans="1:28">
      <c r="A44" t="str">
        <f t="shared" si="0"/>
        <v>Washtenaw_HAD85_2069</v>
      </c>
      <c r="B44" s="1" t="s">
        <v>6</v>
      </c>
      <c r="D44" t="s">
        <v>16</v>
      </c>
      <c r="E44">
        <v>2069</v>
      </c>
      <c r="F44" s="6">
        <v>45.758879999999998</v>
      </c>
      <c r="G44" s="6">
        <v>47.710990000000002</v>
      </c>
      <c r="H44" s="6">
        <v>46.496400000000001</v>
      </c>
      <c r="I44" s="6">
        <v>55.793489999999998</v>
      </c>
      <c r="J44" s="6">
        <v>57.569540000000003</v>
      </c>
      <c r="K44" s="6">
        <v>56.477499999999999</v>
      </c>
      <c r="L44" s="6">
        <v>65.646879999999996</v>
      </c>
      <c r="M44" s="6">
        <v>67.49973</v>
      </c>
      <c r="N44" s="6">
        <v>66.458600000000004</v>
      </c>
      <c r="T44" s="6"/>
      <c r="U44" s="6"/>
      <c r="V44" s="6"/>
      <c r="W44" s="6"/>
      <c r="X44" s="6"/>
      <c r="Y44" s="6"/>
      <c r="Z44" s="6"/>
      <c r="AA44" s="6"/>
      <c r="AB44" s="6"/>
    </row>
    <row r="45" spans="1:28">
      <c r="A45" t="str">
        <f t="shared" si="0"/>
        <v>Monroe_HAD85_2099</v>
      </c>
      <c r="B45" s="1" t="s">
        <v>0</v>
      </c>
      <c r="D45" t="s">
        <v>16</v>
      </c>
      <c r="E45">
        <v>2099</v>
      </c>
      <c r="F45" s="6">
        <v>50.919649999999997</v>
      </c>
      <c r="G45" s="6">
        <v>55.237009999999998</v>
      </c>
      <c r="H45" s="6">
        <v>53.130600000000001</v>
      </c>
      <c r="I45" s="6">
        <v>61.53</v>
      </c>
      <c r="J45" s="6">
        <v>64.153180000000006</v>
      </c>
      <c r="K45" s="6">
        <v>62.669420000000002</v>
      </c>
      <c r="L45" s="6">
        <v>70.69708</v>
      </c>
      <c r="M45" s="6">
        <v>73.117530000000002</v>
      </c>
      <c r="N45" s="6">
        <v>72.208240000000004</v>
      </c>
      <c r="T45" s="6"/>
      <c r="U45" s="6"/>
      <c r="V45" s="6"/>
      <c r="W45" s="6"/>
      <c r="X45" s="6"/>
      <c r="Y45" s="6"/>
      <c r="Z45" s="6"/>
      <c r="AA45" s="6"/>
      <c r="AB45" s="6"/>
    </row>
    <row r="46" spans="1:28">
      <c r="A46" t="str">
        <f t="shared" si="0"/>
        <v>Macomb_HAD85_2099</v>
      </c>
      <c r="B46" s="1" t="s">
        <v>1</v>
      </c>
      <c r="D46" t="s">
        <v>16</v>
      </c>
      <c r="E46">
        <v>2099</v>
      </c>
      <c r="F46" s="6">
        <v>50.486739999999998</v>
      </c>
      <c r="G46" s="6">
        <v>55.175370000000001</v>
      </c>
      <c r="H46" s="6">
        <v>52.366050000000001</v>
      </c>
      <c r="I46" s="6">
        <v>60.424860000000002</v>
      </c>
      <c r="J46" s="6">
        <v>63.46893</v>
      </c>
      <c r="K46" s="6">
        <v>61.630549999999999</v>
      </c>
      <c r="L46" s="6">
        <v>69.611630000000005</v>
      </c>
      <c r="M46" s="6">
        <v>71.960999999999999</v>
      </c>
      <c r="N46" s="6">
        <v>70.895049999999998</v>
      </c>
      <c r="T46" s="6"/>
      <c r="U46" s="6"/>
      <c r="V46" s="6"/>
      <c r="W46" s="6"/>
      <c r="X46" s="6"/>
      <c r="Y46" s="6"/>
      <c r="Z46" s="6"/>
      <c r="AA46" s="6"/>
      <c r="AB46" s="6"/>
    </row>
    <row r="47" spans="1:28">
      <c r="A47" t="str">
        <f t="shared" si="0"/>
        <v>St. Clair_HAD85_2099</v>
      </c>
      <c r="B47" s="1" t="s">
        <v>2</v>
      </c>
      <c r="D47" t="s">
        <v>16</v>
      </c>
      <c r="E47">
        <v>2099</v>
      </c>
      <c r="F47" s="6">
        <v>49.778449999999999</v>
      </c>
      <c r="G47" s="6">
        <v>53.442010000000003</v>
      </c>
      <c r="H47" s="6">
        <v>51.516289999999998</v>
      </c>
      <c r="I47" s="6">
        <v>59.368769999999998</v>
      </c>
      <c r="J47" s="6">
        <v>62.148260000000001</v>
      </c>
      <c r="K47" s="6">
        <v>60.733159999999998</v>
      </c>
      <c r="L47" s="6">
        <v>68.959100000000007</v>
      </c>
      <c r="M47" s="6">
        <v>70.854510000000005</v>
      </c>
      <c r="N47" s="6">
        <v>69.950040000000001</v>
      </c>
      <c r="T47" s="6"/>
      <c r="U47" s="6"/>
      <c r="V47" s="6"/>
      <c r="W47" s="6"/>
      <c r="X47" s="6"/>
      <c r="Y47" s="6"/>
      <c r="Z47" s="6"/>
      <c r="AA47" s="6"/>
      <c r="AB47" s="6"/>
    </row>
    <row r="48" spans="1:28">
      <c r="A48" t="str">
        <f t="shared" si="0"/>
        <v>Wayne_HAD85_2099</v>
      </c>
      <c r="B48" s="1" t="s">
        <v>3</v>
      </c>
      <c r="D48" t="s">
        <v>16</v>
      </c>
      <c r="E48">
        <v>2099</v>
      </c>
      <c r="F48" s="6">
        <v>51.500999999999998</v>
      </c>
      <c r="G48" s="6">
        <v>55.47634</v>
      </c>
      <c r="H48" s="6">
        <v>53.454949999999997</v>
      </c>
      <c r="I48" s="6">
        <v>61.733139999999999</v>
      </c>
      <c r="J48" s="6">
        <v>63.498779999999996</v>
      </c>
      <c r="K48" s="6">
        <v>62.590350000000001</v>
      </c>
      <c r="L48" s="6">
        <v>70.700980000000001</v>
      </c>
      <c r="M48" s="6">
        <v>72.639409999999998</v>
      </c>
      <c r="N48" s="6">
        <v>71.725750000000005</v>
      </c>
      <c r="T48" s="6"/>
      <c r="U48" s="6"/>
      <c r="V48" s="6"/>
      <c r="W48" s="6"/>
      <c r="X48" s="6"/>
      <c r="Y48" s="6"/>
      <c r="Z48" s="6"/>
      <c r="AA48" s="6"/>
      <c r="AB48" s="6"/>
    </row>
    <row r="49" spans="1:28">
      <c r="A49" t="str">
        <f t="shared" si="0"/>
        <v>Oakland_HAD85_2099</v>
      </c>
      <c r="B49" s="1" t="s">
        <v>4</v>
      </c>
      <c r="D49" t="s">
        <v>16</v>
      </c>
      <c r="E49">
        <v>2099</v>
      </c>
      <c r="F49" s="6">
        <v>51.070659999999997</v>
      </c>
      <c r="G49" s="6">
        <v>54.146120000000003</v>
      </c>
      <c r="H49" s="6">
        <v>51.919690000000003</v>
      </c>
      <c r="I49" s="6">
        <v>60.377839999999999</v>
      </c>
      <c r="J49" s="6">
        <v>63.042850000000001</v>
      </c>
      <c r="K49" s="6">
        <v>61.233539999999998</v>
      </c>
      <c r="L49" s="6">
        <v>69.465509999999995</v>
      </c>
      <c r="M49" s="6">
        <v>71.939580000000007</v>
      </c>
      <c r="N49" s="6">
        <v>70.547389999999993</v>
      </c>
      <c r="T49" s="6"/>
      <c r="U49" s="6"/>
      <c r="V49" s="6"/>
      <c r="W49" s="6"/>
      <c r="X49" s="6"/>
      <c r="Y49" s="6"/>
      <c r="Z49" s="6"/>
      <c r="AA49" s="6"/>
      <c r="AB49" s="6"/>
    </row>
    <row r="50" spans="1:28">
      <c r="A50" t="str">
        <f t="shared" si="0"/>
        <v>Livingston_HAD85_2099</v>
      </c>
      <c r="B50" s="1" t="s">
        <v>5</v>
      </c>
      <c r="D50" t="s">
        <v>16</v>
      </c>
      <c r="E50">
        <v>2099</v>
      </c>
      <c r="F50" s="6">
        <v>50.984529999999999</v>
      </c>
      <c r="G50" s="6">
        <v>51.707479999999997</v>
      </c>
      <c r="H50" s="6">
        <v>51.298369999999998</v>
      </c>
      <c r="I50" s="6">
        <v>60.530819999999999</v>
      </c>
      <c r="J50" s="6">
        <v>61.284320000000001</v>
      </c>
      <c r="K50" s="6">
        <v>60.871650000000002</v>
      </c>
      <c r="L50" s="6">
        <v>69.639859999999999</v>
      </c>
      <c r="M50" s="6">
        <v>71.035619999999994</v>
      </c>
      <c r="N50" s="6">
        <v>70.444919999999996</v>
      </c>
      <c r="T50" s="6"/>
      <c r="U50" s="6"/>
      <c r="V50" s="6"/>
      <c r="W50" s="6"/>
      <c r="X50" s="6"/>
      <c r="Y50" s="6"/>
      <c r="Z50" s="6"/>
      <c r="AA50" s="6"/>
      <c r="AB50" s="6"/>
    </row>
    <row r="51" spans="1:28">
      <c r="A51" t="str">
        <f t="shared" si="0"/>
        <v>Washtenaw_HAD85_2099</v>
      </c>
      <c r="B51" s="1" t="s">
        <v>6</v>
      </c>
      <c r="D51" t="s">
        <v>16</v>
      </c>
      <c r="E51">
        <v>2099</v>
      </c>
      <c r="F51" s="6">
        <v>50.947229999999998</v>
      </c>
      <c r="G51" s="6">
        <v>53.014420000000001</v>
      </c>
      <c r="H51" s="6">
        <v>51.768279999999997</v>
      </c>
      <c r="I51" s="6">
        <v>60.936250000000001</v>
      </c>
      <c r="J51" s="6">
        <v>62.692959999999999</v>
      </c>
      <c r="K51" s="6">
        <v>61.61618</v>
      </c>
      <c r="L51" s="6">
        <v>70.686530000000005</v>
      </c>
      <c r="M51" s="6">
        <v>72.492130000000003</v>
      </c>
      <c r="N51" s="6">
        <v>71.464079999999996</v>
      </c>
      <c r="T51" s="6"/>
      <c r="U51" s="6"/>
      <c r="V51" s="6"/>
      <c r="W51" s="6"/>
      <c r="X51" s="6"/>
      <c r="Y51" s="6"/>
      <c r="Z51" s="6"/>
      <c r="AA51" s="6"/>
      <c r="AB51" s="6"/>
    </row>
    <row r="52" spans="1:28">
      <c r="A52" t="str">
        <f t="shared" si="0"/>
        <v>Monroe_IPSL45_2039</v>
      </c>
      <c r="B52" s="1" t="s">
        <v>0</v>
      </c>
      <c r="D52" t="s">
        <v>17</v>
      </c>
      <c r="E52">
        <v>2039</v>
      </c>
      <c r="F52" s="6">
        <v>40.633429999999997</v>
      </c>
      <c r="G52" s="6">
        <v>44.935290000000002</v>
      </c>
      <c r="H52" s="6">
        <v>42.838920000000002</v>
      </c>
      <c r="I52" s="6">
        <v>51.055390000000003</v>
      </c>
      <c r="J52" s="6">
        <v>53.641460000000002</v>
      </c>
      <c r="K52" s="6">
        <v>52.19932</v>
      </c>
      <c r="L52" s="6">
        <v>60.146030000000003</v>
      </c>
      <c r="M52" s="6">
        <v>62.408279999999998</v>
      </c>
      <c r="N52" s="6">
        <v>61.559719999999999</v>
      </c>
      <c r="T52" s="6"/>
      <c r="U52" s="6"/>
      <c r="V52" s="6"/>
      <c r="W52" s="6"/>
      <c r="X52" s="6"/>
      <c r="Y52" s="6"/>
      <c r="Z52" s="6"/>
      <c r="AA52" s="6"/>
      <c r="AB52" s="6"/>
    </row>
    <row r="53" spans="1:28">
      <c r="A53" t="str">
        <f t="shared" si="0"/>
        <v>Macomb_IPSL45_2039</v>
      </c>
      <c r="B53" s="1" t="s">
        <v>1</v>
      </c>
      <c r="D53" t="s">
        <v>17</v>
      </c>
      <c r="E53">
        <v>2039</v>
      </c>
      <c r="F53" s="6">
        <v>39.924979999999998</v>
      </c>
      <c r="G53" s="6">
        <v>44.76885</v>
      </c>
      <c r="H53" s="6">
        <v>41.837829999999997</v>
      </c>
      <c r="I53" s="6">
        <v>49.830719999999999</v>
      </c>
      <c r="J53" s="6">
        <v>52.967919999999999</v>
      </c>
      <c r="K53" s="6">
        <v>51.05621</v>
      </c>
      <c r="L53" s="6">
        <v>58.990760000000002</v>
      </c>
      <c r="M53" s="6">
        <v>61.3414</v>
      </c>
      <c r="N53" s="6">
        <v>60.2746</v>
      </c>
      <c r="T53" s="6"/>
      <c r="U53" s="6"/>
      <c r="V53" s="6"/>
      <c r="W53" s="6"/>
      <c r="X53" s="6"/>
      <c r="Y53" s="6"/>
      <c r="Z53" s="6"/>
      <c r="AA53" s="6"/>
      <c r="AB53" s="6"/>
    </row>
    <row r="54" spans="1:28">
      <c r="A54" t="str">
        <f t="shared" si="0"/>
        <v>St. Clair_IPSL45_2039</v>
      </c>
      <c r="B54" s="1" t="s">
        <v>2</v>
      </c>
      <c r="D54" t="s">
        <v>17</v>
      </c>
      <c r="E54">
        <v>2039</v>
      </c>
      <c r="F54" s="6">
        <v>39.133189999999999</v>
      </c>
      <c r="G54" s="6">
        <v>42.898870000000002</v>
      </c>
      <c r="H54" s="6">
        <v>40.924979999999998</v>
      </c>
      <c r="I54" s="6">
        <v>48.726260000000003</v>
      </c>
      <c r="J54" s="6">
        <v>51.556089999999998</v>
      </c>
      <c r="K54" s="6">
        <v>50.125430000000001</v>
      </c>
      <c r="L54" s="6">
        <v>58.319330000000001</v>
      </c>
      <c r="M54" s="6">
        <v>60.213320000000003</v>
      </c>
      <c r="N54" s="6">
        <v>59.325879999999998</v>
      </c>
      <c r="T54" s="6"/>
      <c r="U54" s="6"/>
      <c r="V54" s="6"/>
      <c r="W54" s="6"/>
      <c r="X54" s="6"/>
      <c r="Y54" s="6"/>
      <c r="Z54" s="6"/>
      <c r="AA54" s="6"/>
      <c r="AB54" s="6"/>
    </row>
    <row r="55" spans="1:28">
      <c r="A55" t="str">
        <f t="shared" si="0"/>
        <v>Wayne_IPSL45_2039</v>
      </c>
      <c r="B55" s="1" t="s">
        <v>3</v>
      </c>
      <c r="D55" t="s">
        <v>17</v>
      </c>
      <c r="E55">
        <v>2039</v>
      </c>
      <c r="F55" s="6">
        <v>41.175330000000002</v>
      </c>
      <c r="G55" s="6">
        <v>45.088329999999999</v>
      </c>
      <c r="H55" s="6">
        <v>43.068770000000001</v>
      </c>
      <c r="I55" s="6">
        <v>51.208840000000002</v>
      </c>
      <c r="J55" s="6">
        <v>53.006970000000003</v>
      </c>
      <c r="K55" s="6">
        <v>52.076560000000001</v>
      </c>
      <c r="L55" s="6">
        <v>60.135480000000001</v>
      </c>
      <c r="M55" s="6">
        <v>61.966679999999997</v>
      </c>
      <c r="N55" s="6">
        <v>61.084350000000001</v>
      </c>
      <c r="T55" s="6"/>
      <c r="U55" s="6"/>
      <c r="V55" s="6"/>
      <c r="W55" s="6"/>
      <c r="X55" s="6"/>
      <c r="Y55" s="6"/>
      <c r="Z55" s="6"/>
      <c r="AA55" s="6"/>
      <c r="AB55" s="6"/>
    </row>
    <row r="56" spans="1:28">
      <c r="A56" t="str">
        <f t="shared" si="0"/>
        <v>Oakland_IPSL45_2039</v>
      </c>
      <c r="B56" s="1" t="s">
        <v>4</v>
      </c>
      <c r="D56" t="s">
        <v>17</v>
      </c>
      <c r="E56">
        <v>2039</v>
      </c>
      <c r="F56" s="6">
        <v>40.528950000000002</v>
      </c>
      <c r="G56" s="6">
        <v>43.741790000000002</v>
      </c>
      <c r="H56" s="6">
        <v>41.391170000000002</v>
      </c>
      <c r="I56" s="6">
        <v>49.708689999999997</v>
      </c>
      <c r="J56" s="6">
        <v>52.52599</v>
      </c>
      <c r="K56" s="6">
        <v>50.612070000000003</v>
      </c>
      <c r="L56" s="6">
        <v>58.678579999999997</v>
      </c>
      <c r="M56" s="6">
        <v>61.310189999999999</v>
      </c>
      <c r="N56" s="6">
        <v>59.832979999999999</v>
      </c>
      <c r="T56" s="6"/>
      <c r="U56" s="6"/>
      <c r="V56" s="6"/>
      <c r="W56" s="6"/>
      <c r="X56" s="6"/>
      <c r="Y56" s="6"/>
      <c r="Z56" s="6"/>
      <c r="AA56" s="6"/>
      <c r="AB56" s="6"/>
    </row>
    <row r="57" spans="1:28">
      <c r="A57" t="str">
        <f t="shared" si="0"/>
        <v>Livingston_IPSL45_2039</v>
      </c>
      <c r="B57" s="1" t="s">
        <v>5</v>
      </c>
      <c r="D57" t="s">
        <v>17</v>
      </c>
      <c r="E57">
        <v>2039</v>
      </c>
      <c r="F57" s="6">
        <v>40.376190000000001</v>
      </c>
      <c r="G57" s="6">
        <v>41.223289999999999</v>
      </c>
      <c r="H57" s="6">
        <v>40.739350000000002</v>
      </c>
      <c r="I57" s="6">
        <v>49.851100000000002</v>
      </c>
      <c r="J57" s="6">
        <v>50.652160000000002</v>
      </c>
      <c r="K57" s="6">
        <v>50.18486</v>
      </c>
      <c r="L57" s="6">
        <v>58.846020000000003</v>
      </c>
      <c r="M57" s="6">
        <v>60.242600000000003</v>
      </c>
      <c r="N57" s="6">
        <v>59.630360000000003</v>
      </c>
      <c r="T57" s="6"/>
      <c r="U57" s="6"/>
      <c r="V57" s="6"/>
      <c r="W57" s="6"/>
      <c r="X57" s="6"/>
      <c r="Y57" s="6"/>
      <c r="Z57" s="6"/>
      <c r="AA57" s="6"/>
      <c r="AB57" s="6"/>
    </row>
    <row r="58" spans="1:28">
      <c r="A58" t="str">
        <f t="shared" si="0"/>
        <v>Washtenaw_IPSL45_2039</v>
      </c>
      <c r="B58" s="1" t="s">
        <v>6</v>
      </c>
      <c r="D58" t="s">
        <v>17</v>
      </c>
      <c r="E58">
        <v>2039</v>
      </c>
      <c r="F58" s="6">
        <v>40.63129</v>
      </c>
      <c r="G58" s="6">
        <v>42.605699999999999</v>
      </c>
      <c r="H58" s="6">
        <v>41.376100000000001</v>
      </c>
      <c r="I58" s="6">
        <v>50.322220000000002</v>
      </c>
      <c r="J58" s="6">
        <v>52.161630000000002</v>
      </c>
      <c r="K58" s="6">
        <v>51.048560000000002</v>
      </c>
      <c r="L58" s="6">
        <v>59.87791</v>
      </c>
      <c r="M58" s="6">
        <v>61.78387</v>
      </c>
      <c r="N58" s="6">
        <v>60.721020000000003</v>
      </c>
      <c r="T58" s="6"/>
      <c r="U58" s="6"/>
      <c r="V58" s="6"/>
      <c r="W58" s="6"/>
      <c r="X58" s="6"/>
      <c r="Y58" s="6"/>
      <c r="Z58" s="6"/>
      <c r="AA58" s="6"/>
      <c r="AB58" s="6"/>
    </row>
    <row r="59" spans="1:28">
      <c r="A59" t="str">
        <f t="shared" si="0"/>
        <v>Monroe_IPSL45_2069</v>
      </c>
      <c r="B59" s="1" t="s">
        <v>0</v>
      </c>
      <c r="D59" t="s">
        <v>17</v>
      </c>
      <c r="E59">
        <v>2069</v>
      </c>
      <c r="F59" s="6">
        <v>42.298850000000002</v>
      </c>
      <c r="G59" s="6">
        <v>46.635150000000003</v>
      </c>
      <c r="H59" s="6">
        <v>44.524239999999999</v>
      </c>
      <c r="I59" s="6">
        <v>52.780990000000003</v>
      </c>
      <c r="J59" s="6">
        <v>55.401220000000002</v>
      </c>
      <c r="K59" s="6">
        <v>53.941600000000001</v>
      </c>
      <c r="L59" s="6">
        <v>61.929049999999997</v>
      </c>
      <c r="M59" s="6">
        <v>64.226730000000003</v>
      </c>
      <c r="N59" s="6">
        <v>63.358960000000003</v>
      </c>
      <c r="T59" s="6"/>
      <c r="U59" s="6"/>
      <c r="V59" s="6"/>
      <c r="W59" s="6"/>
      <c r="X59" s="6"/>
      <c r="Y59" s="6"/>
      <c r="Z59" s="6"/>
      <c r="AA59" s="6"/>
      <c r="AB59" s="6"/>
    </row>
    <row r="60" spans="1:28">
      <c r="A60" t="str">
        <f t="shared" si="0"/>
        <v>Macomb_IPSL45_2069</v>
      </c>
      <c r="B60" s="1" t="s">
        <v>1</v>
      </c>
      <c r="D60" t="s">
        <v>17</v>
      </c>
      <c r="E60">
        <v>2069</v>
      </c>
      <c r="F60" s="6">
        <v>41.581719999999997</v>
      </c>
      <c r="G60" s="6">
        <v>46.45646</v>
      </c>
      <c r="H60" s="6">
        <v>43.527279999999998</v>
      </c>
      <c r="I60" s="6">
        <v>51.564329999999998</v>
      </c>
      <c r="J60" s="6">
        <v>54.706859999999999</v>
      </c>
      <c r="K60" s="6">
        <v>52.811709999999998</v>
      </c>
      <c r="L60" s="6">
        <v>60.799660000000003</v>
      </c>
      <c r="M60" s="6">
        <v>63.148040000000002</v>
      </c>
      <c r="N60" s="6">
        <v>62.096139999999998</v>
      </c>
      <c r="T60" s="6"/>
      <c r="U60" s="6"/>
      <c r="V60" s="6"/>
      <c r="W60" s="6"/>
      <c r="X60" s="6"/>
      <c r="Y60" s="6"/>
      <c r="Z60" s="6"/>
      <c r="AA60" s="6"/>
      <c r="AB60" s="6"/>
    </row>
    <row r="61" spans="1:28">
      <c r="A61" t="str">
        <f t="shared" si="0"/>
        <v>St. Clair_IPSL45_2069</v>
      </c>
      <c r="B61" s="1" t="s">
        <v>2</v>
      </c>
      <c r="D61" t="s">
        <v>17</v>
      </c>
      <c r="E61">
        <v>2069</v>
      </c>
      <c r="F61" s="6">
        <v>40.76032</v>
      </c>
      <c r="G61" s="6">
        <v>44.617350000000002</v>
      </c>
      <c r="H61" s="6">
        <v>42.585999999999999</v>
      </c>
      <c r="I61" s="6">
        <v>50.442300000000003</v>
      </c>
      <c r="J61" s="6">
        <v>53.322139999999997</v>
      </c>
      <c r="K61" s="6">
        <v>51.860390000000002</v>
      </c>
      <c r="L61" s="6">
        <v>60.124270000000003</v>
      </c>
      <c r="M61" s="6">
        <v>62.026940000000003</v>
      </c>
      <c r="N61" s="6">
        <v>61.134770000000003</v>
      </c>
      <c r="T61" s="6"/>
      <c r="U61" s="6"/>
      <c r="V61" s="6"/>
      <c r="W61" s="6"/>
      <c r="X61" s="6"/>
      <c r="Y61" s="6"/>
      <c r="Z61" s="6"/>
      <c r="AA61" s="6"/>
      <c r="AB61" s="6"/>
    </row>
    <row r="62" spans="1:28">
      <c r="A62" t="str">
        <f t="shared" si="0"/>
        <v>Wayne_IPSL45_2069</v>
      </c>
      <c r="B62" s="1" t="s">
        <v>3</v>
      </c>
      <c r="D62" t="s">
        <v>17</v>
      </c>
      <c r="E62">
        <v>2069</v>
      </c>
      <c r="F62" s="6">
        <v>42.849980000000002</v>
      </c>
      <c r="G62" s="6">
        <v>46.767319999999998</v>
      </c>
      <c r="H62" s="6">
        <v>44.758369999999999</v>
      </c>
      <c r="I62" s="6">
        <v>52.955750000000002</v>
      </c>
      <c r="J62" s="6">
        <v>54.744570000000003</v>
      </c>
      <c r="K62" s="6">
        <v>53.821660000000001</v>
      </c>
      <c r="L62" s="6">
        <v>61.925150000000002</v>
      </c>
      <c r="M62" s="6">
        <v>63.779980000000002</v>
      </c>
      <c r="N62" s="6">
        <v>62.88494</v>
      </c>
      <c r="T62" s="6"/>
      <c r="U62" s="6"/>
      <c r="V62" s="6"/>
      <c r="W62" s="6"/>
      <c r="X62" s="6"/>
      <c r="Y62" s="6"/>
      <c r="Z62" s="6"/>
      <c r="AA62" s="6"/>
      <c r="AB62" s="6"/>
    </row>
    <row r="63" spans="1:28">
      <c r="A63" t="str">
        <f t="shared" si="0"/>
        <v>Oakland_IPSL45_2069</v>
      </c>
      <c r="B63" s="1" t="s">
        <v>4</v>
      </c>
      <c r="D63" t="s">
        <v>17</v>
      </c>
      <c r="E63">
        <v>2069</v>
      </c>
      <c r="F63" s="6">
        <v>42.192990000000002</v>
      </c>
      <c r="G63" s="6">
        <v>45.4221</v>
      </c>
      <c r="H63" s="6">
        <v>43.058540000000001</v>
      </c>
      <c r="I63" s="6">
        <v>51.449280000000002</v>
      </c>
      <c r="J63" s="6">
        <v>54.267330000000001</v>
      </c>
      <c r="K63" s="6">
        <v>52.357930000000003</v>
      </c>
      <c r="L63" s="6">
        <v>60.501820000000002</v>
      </c>
      <c r="M63" s="6">
        <v>63.112560000000002</v>
      </c>
      <c r="N63" s="6">
        <v>61.657310000000003</v>
      </c>
      <c r="T63" s="6"/>
      <c r="U63" s="6"/>
      <c r="V63" s="6"/>
      <c r="W63" s="6"/>
      <c r="X63" s="6"/>
      <c r="Y63" s="6"/>
      <c r="Z63" s="6"/>
      <c r="AA63" s="6"/>
      <c r="AB63" s="6"/>
    </row>
    <row r="64" spans="1:28">
      <c r="A64" t="str">
        <f t="shared" si="0"/>
        <v>Livingston_IPSL45_2069</v>
      </c>
      <c r="B64" s="1" t="s">
        <v>5</v>
      </c>
      <c r="D64" t="s">
        <v>17</v>
      </c>
      <c r="E64">
        <v>2069</v>
      </c>
      <c r="F64" s="6">
        <v>42.003590000000003</v>
      </c>
      <c r="G64" s="6">
        <v>42.892000000000003</v>
      </c>
      <c r="H64" s="6">
        <v>42.389339999999997</v>
      </c>
      <c r="I64" s="6">
        <v>51.587730000000001</v>
      </c>
      <c r="J64" s="6">
        <v>52.396459999999998</v>
      </c>
      <c r="K64" s="6">
        <v>51.926690000000001</v>
      </c>
      <c r="L64" s="6">
        <v>60.670299999999997</v>
      </c>
      <c r="M64" s="6">
        <v>62.074019999999997</v>
      </c>
      <c r="N64" s="6">
        <v>61.464030000000001</v>
      </c>
      <c r="T64" s="6"/>
      <c r="U64" s="6"/>
      <c r="V64" s="6"/>
      <c r="W64" s="6"/>
      <c r="X64" s="6"/>
      <c r="Y64" s="6"/>
      <c r="Z64" s="6"/>
      <c r="AA64" s="6"/>
      <c r="AB64" s="6"/>
    </row>
    <row r="65" spans="1:28">
      <c r="A65" t="str">
        <f t="shared" si="0"/>
        <v>Washtenaw_IPSL45_2069</v>
      </c>
      <c r="B65" s="1" t="s">
        <v>6</v>
      </c>
      <c r="D65" t="s">
        <v>17</v>
      </c>
      <c r="E65">
        <v>2069</v>
      </c>
      <c r="F65" s="6">
        <v>42.280670000000001</v>
      </c>
      <c r="G65" s="6">
        <v>44.280729999999998</v>
      </c>
      <c r="H65" s="6">
        <v>43.040559999999999</v>
      </c>
      <c r="I65" s="6">
        <v>52.076239999999999</v>
      </c>
      <c r="J65" s="6">
        <v>53.901449999999997</v>
      </c>
      <c r="K65" s="6">
        <v>52.787140000000001</v>
      </c>
      <c r="L65" s="6">
        <v>61.712510000000002</v>
      </c>
      <c r="M65" s="6">
        <v>63.593589999999999</v>
      </c>
      <c r="N65" s="6">
        <v>62.533720000000002</v>
      </c>
      <c r="T65" s="6"/>
      <c r="U65" s="6"/>
      <c r="V65" s="6"/>
      <c r="W65" s="6"/>
      <c r="X65" s="6"/>
      <c r="Y65" s="6"/>
      <c r="Z65" s="6"/>
      <c r="AA65" s="6"/>
      <c r="AB65" s="6"/>
    </row>
    <row r="66" spans="1:28">
      <c r="A66" t="str">
        <f t="shared" si="0"/>
        <v>Monroe_IPSL45_2099</v>
      </c>
      <c r="B66" s="1" t="s">
        <v>0</v>
      </c>
      <c r="D66" t="s">
        <v>17</v>
      </c>
      <c r="E66">
        <v>2099</v>
      </c>
      <c r="F66" s="6">
        <v>43.152160000000002</v>
      </c>
      <c r="G66" s="6">
        <v>47.499720000000003</v>
      </c>
      <c r="H66" s="6">
        <v>45.383540000000004</v>
      </c>
      <c r="I66" s="6">
        <v>53.560929999999999</v>
      </c>
      <c r="J66" s="6">
        <v>56.196089999999998</v>
      </c>
      <c r="K66" s="6">
        <v>54.730110000000003</v>
      </c>
      <c r="L66" s="6">
        <v>62.65146</v>
      </c>
      <c r="M66" s="6">
        <v>64.952929999999995</v>
      </c>
      <c r="N66" s="6">
        <v>64.076679999999996</v>
      </c>
      <c r="T66" s="6"/>
      <c r="U66" s="6"/>
      <c r="V66" s="6"/>
      <c r="W66" s="6"/>
      <c r="X66" s="6"/>
      <c r="Y66" s="6"/>
      <c r="Z66" s="6"/>
      <c r="AA66" s="6"/>
      <c r="AB66" s="6"/>
    </row>
    <row r="67" spans="1:28">
      <c r="A67" t="str">
        <f t="shared" si="0"/>
        <v>Macomb_IPSL45_2099</v>
      </c>
      <c r="B67" s="1" t="s">
        <v>1</v>
      </c>
      <c r="D67" t="s">
        <v>17</v>
      </c>
      <c r="E67">
        <v>2099</v>
      </c>
      <c r="F67" s="6">
        <v>42.442770000000003</v>
      </c>
      <c r="G67" s="6">
        <v>47.302019999999999</v>
      </c>
      <c r="H67" s="6">
        <v>44.38297</v>
      </c>
      <c r="I67" s="6">
        <v>52.326009999999997</v>
      </c>
      <c r="J67" s="6">
        <v>55.471870000000003</v>
      </c>
      <c r="K67" s="6">
        <v>53.570709999999998</v>
      </c>
      <c r="L67" s="6">
        <v>61.473950000000002</v>
      </c>
      <c r="M67" s="6">
        <v>63.82535</v>
      </c>
      <c r="N67" s="6">
        <v>62.758450000000003</v>
      </c>
      <c r="T67" s="6"/>
      <c r="U67" s="6"/>
      <c r="V67" s="6"/>
      <c r="W67" s="6"/>
      <c r="X67" s="6"/>
      <c r="Y67" s="6"/>
      <c r="Z67" s="6"/>
      <c r="AA67" s="6"/>
      <c r="AB67" s="6"/>
    </row>
    <row r="68" spans="1:28">
      <c r="A68" t="str">
        <f t="shared" ref="A68:A106" si="1">_xlfn.CONCAT(B68,"_",D68,"_",E68)</f>
        <v>St. Clair_IPSL45_2099</v>
      </c>
      <c r="B68" s="1" t="s">
        <v>2</v>
      </c>
      <c r="D68" t="s">
        <v>17</v>
      </c>
      <c r="E68">
        <v>2099</v>
      </c>
      <c r="F68" s="6">
        <v>41.624839999999999</v>
      </c>
      <c r="G68" s="6">
        <v>45.478789999999996</v>
      </c>
      <c r="H68" s="6">
        <v>43.447679999999998</v>
      </c>
      <c r="I68" s="6">
        <v>51.19791</v>
      </c>
      <c r="J68" s="6">
        <v>54.095390000000002</v>
      </c>
      <c r="K68" s="6">
        <v>52.621029999999998</v>
      </c>
      <c r="L68" s="6">
        <v>60.770989999999998</v>
      </c>
      <c r="M68" s="6">
        <v>62.71199</v>
      </c>
      <c r="N68" s="6">
        <v>61.79439</v>
      </c>
      <c r="T68" s="6"/>
      <c r="U68" s="6"/>
      <c r="V68" s="6"/>
      <c r="W68" s="6"/>
      <c r="X68" s="6"/>
      <c r="Y68" s="6"/>
      <c r="Z68" s="6"/>
      <c r="AA68" s="6"/>
      <c r="AB68" s="6"/>
    </row>
    <row r="69" spans="1:28">
      <c r="A69" t="str">
        <f t="shared" si="1"/>
        <v>Wayne_IPSL45_2099</v>
      </c>
      <c r="B69" s="1" t="s">
        <v>3</v>
      </c>
      <c r="D69" t="s">
        <v>17</v>
      </c>
      <c r="E69">
        <v>2099</v>
      </c>
      <c r="F69" s="6">
        <v>43.70581</v>
      </c>
      <c r="G69" s="6">
        <v>47.61694</v>
      </c>
      <c r="H69" s="6">
        <v>45.61251</v>
      </c>
      <c r="I69" s="6">
        <v>53.728670000000001</v>
      </c>
      <c r="J69" s="6">
        <v>55.511800000000001</v>
      </c>
      <c r="K69" s="6">
        <v>54.599780000000003</v>
      </c>
      <c r="L69" s="6">
        <v>62.644979999999997</v>
      </c>
      <c r="M69" s="6">
        <v>64.474699999999999</v>
      </c>
      <c r="N69" s="6">
        <v>63.587040000000002</v>
      </c>
      <c r="T69" s="6"/>
      <c r="U69" s="6"/>
      <c r="V69" s="6"/>
      <c r="W69" s="6"/>
      <c r="X69" s="6"/>
      <c r="Y69" s="6"/>
      <c r="Z69" s="6"/>
      <c r="AA69" s="6"/>
      <c r="AB69" s="6"/>
    </row>
    <row r="70" spans="1:28">
      <c r="A70" t="str">
        <f t="shared" si="1"/>
        <v>Oakland_IPSL45_2099</v>
      </c>
      <c r="B70" s="1" t="s">
        <v>4</v>
      </c>
      <c r="D70" t="s">
        <v>17</v>
      </c>
      <c r="E70">
        <v>2099</v>
      </c>
      <c r="F70" s="6">
        <v>43.065800000000003</v>
      </c>
      <c r="G70" s="6">
        <v>46.267710000000001</v>
      </c>
      <c r="H70" s="6">
        <v>43.923729999999999</v>
      </c>
      <c r="I70" s="6">
        <v>52.218069999999997</v>
      </c>
      <c r="J70" s="6">
        <v>55.032719999999998</v>
      </c>
      <c r="K70" s="6">
        <v>53.124310000000001</v>
      </c>
      <c r="L70" s="6">
        <v>61.159239999999997</v>
      </c>
      <c r="M70" s="6">
        <v>63.797719999999998</v>
      </c>
      <c r="N70" s="6">
        <v>62.324890000000003</v>
      </c>
      <c r="T70" s="6"/>
      <c r="U70" s="6"/>
      <c r="V70" s="6"/>
      <c r="W70" s="6"/>
      <c r="X70" s="6"/>
      <c r="Y70" s="6"/>
      <c r="Z70" s="6"/>
      <c r="AA70" s="6"/>
      <c r="AB70" s="6"/>
    </row>
    <row r="71" spans="1:28">
      <c r="A71" t="str">
        <f t="shared" si="1"/>
        <v>Livingston_IPSL45_2099</v>
      </c>
      <c r="B71" s="1" t="s">
        <v>5</v>
      </c>
      <c r="D71" t="s">
        <v>17</v>
      </c>
      <c r="E71">
        <v>2099</v>
      </c>
      <c r="F71" s="6">
        <v>42.891779999999997</v>
      </c>
      <c r="G71" s="6">
        <v>43.757339999999999</v>
      </c>
      <c r="H71" s="6">
        <v>43.265949999999997</v>
      </c>
      <c r="I71" s="6">
        <v>52.358370000000001</v>
      </c>
      <c r="J71" s="6">
        <v>53.169600000000003</v>
      </c>
      <c r="K71" s="6">
        <v>52.692410000000002</v>
      </c>
      <c r="L71" s="6">
        <v>61.322330000000001</v>
      </c>
      <c r="M71" s="6">
        <v>62.73968</v>
      </c>
      <c r="N71" s="6">
        <v>62.118870000000001</v>
      </c>
      <c r="T71" s="6"/>
      <c r="U71" s="6"/>
      <c r="V71" s="6"/>
      <c r="W71" s="6"/>
      <c r="X71" s="6"/>
      <c r="Y71" s="6"/>
      <c r="Z71" s="6"/>
      <c r="AA71" s="6"/>
      <c r="AB71" s="6"/>
    </row>
    <row r="72" spans="1:28">
      <c r="A72" t="str">
        <f t="shared" si="1"/>
        <v>Washtenaw_IPSL45_2099</v>
      </c>
      <c r="B72" s="1" t="s">
        <v>6</v>
      </c>
      <c r="D72" t="s">
        <v>17</v>
      </c>
      <c r="E72">
        <v>2099</v>
      </c>
      <c r="F72" s="6">
        <v>43.146659999999997</v>
      </c>
      <c r="G72" s="6">
        <v>45.142159999999997</v>
      </c>
      <c r="H72" s="6">
        <v>43.901699999999998</v>
      </c>
      <c r="I72" s="6">
        <v>52.845559999999999</v>
      </c>
      <c r="J72" s="6">
        <v>54.679920000000003</v>
      </c>
      <c r="K72" s="6">
        <v>53.558920000000001</v>
      </c>
      <c r="L72" s="6">
        <v>62.381419999999999</v>
      </c>
      <c r="M72" s="6">
        <v>64.288200000000003</v>
      </c>
      <c r="N72" s="6">
        <v>63.216140000000003</v>
      </c>
      <c r="T72" s="6"/>
      <c r="U72" s="6"/>
      <c r="V72" s="6"/>
      <c r="W72" s="6"/>
      <c r="X72" s="6"/>
      <c r="Y72" s="6"/>
      <c r="Z72" s="6"/>
      <c r="AA72" s="6"/>
      <c r="AB72" s="6"/>
    </row>
    <row r="73" spans="1:28">
      <c r="A73" t="str">
        <f t="shared" si="1"/>
        <v>Monroe_IPSL85_2039</v>
      </c>
      <c r="B73" s="1" t="s">
        <v>0</v>
      </c>
      <c r="D73" t="s">
        <v>18</v>
      </c>
      <c r="E73">
        <v>2039</v>
      </c>
      <c r="F73" s="6">
        <v>40.592950000000002</v>
      </c>
      <c r="G73" s="6">
        <v>44.889310000000002</v>
      </c>
      <c r="H73" s="6">
        <v>42.797440000000002</v>
      </c>
      <c r="I73" s="6">
        <v>51.0839</v>
      </c>
      <c r="J73" s="6">
        <v>53.672139999999999</v>
      </c>
      <c r="K73" s="6">
        <v>52.229469999999999</v>
      </c>
      <c r="L73" s="6">
        <v>60.215789999999998</v>
      </c>
      <c r="M73" s="6">
        <v>62.515779999999999</v>
      </c>
      <c r="N73" s="6">
        <v>61.661490000000001</v>
      </c>
      <c r="T73" s="6"/>
      <c r="U73" s="6"/>
      <c r="V73" s="6"/>
      <c r="W73" s="6"/>
      <c r="X73" s="6"/>
      <c r="Y73" s="6"/>
      <c r="Z73" s="6"/>
      <c r="AA73" s="6"/>
      <c r="AB73" s="6"/>
    </row>
    <row r="74" spans="1:28">
      <c r="A74" t="str">
        <f t="shared" si="1"/>
        <v>Macomb_IPSL85_2039</v>
      </c>
      <c r="B74" s="1" t="s">
        <v>1</v>
      </c>
      <c r="D74" t="s">
        <v>18</v>
      </c>
      <c r="E74">
        <v>2039</v>
      </c>
      <c r="F74" s="6">
        <v>39.915909999999997</v>
      </c>
      <c r="G74" s="6">
        <v>44.73265</v>
      </c>
      <c r="H74" s="6">
        <v>41.81588</v>
      </c>
      <c r="I74" s="6">
        <v>49.886249999999997</v>
      </c>
      <c r="J74" s="6">
        <v>52.985439999999997</v>
      </c>
      <c r="K74" s="6">
        <v>51.095910000000003</v>
      </c>
      <c r="L74" s="6">
        <v>59.095350000000003</v>
      </c>
      <c r="M74" s="6">
        <v>61.42116</v>
      </c>
      <c r="N74" s="6">
        <v>60.37594</v>
      </c>
      <c r="T74" s="6"/>
      <c r="U74" s="6"/>
      <c r="V74" s="6"/>
      <c r="W74" s="6"/>
      <c r="X74" s="6"/>
      <c r="Y74" s="6"/>
      <c r="Z74" s="6"/>
      <c r="AA74" s="6"/>
      <c r="AB74" s="6"/>
    </row>
    <row r="75" spans="1:28">
      <c r="A75" t="str">
        <f t="shared" si="1"/>
        <v>St. Clair_IPSL85_2039</v>
      </c>
      <c r="B75" s="1" t="s">
        <v>2</v>
      </c>
      <c r="D75" t="s">
        <v>18</v>
      </c>
      <c r="E75">
        <v>2039</v>
      </c>
      <c r="F75" s="6">
        <v>39.123519999999999</v>
      </c>
      <c r="G75" s="6">
        <v>42.880020000000002</v>
      </c>
      <c r="H75" s="6">
        <v>40.92389</v>
      </c>
      <c r="I75" s="6">
        <v>48.778280000000002</v>
      </c>
      <c r="J75" s="6">
        <v>51.582929999999998</v>
      </c>
      <c r="K75" s="6">
        <v>50.183810000000001</v>
      </c>
      <c r="L75" s="6">
        <v>58.433039999999998</v>
      </c>
      <c r="M75" s="6">
        <v>60.285829999999997</v>
      </c>
      <c r="N75" s="6">
        <v>59.443730000000002</v>
      </c>
      <c r="T75" s="6"/>
      <c r="U75" s="6"/>
      <c r="V75" s="6"/>
      <c r="W75" s="6"/>
      <c r="X75" s="6"/>
      <c r="Y75" s="6"/>
      <c r="Z75" s="6"/>
      <c r="AA75" s="6"/>
      <c r="AB75" s="6"/>
    </row>
    <row r="76" spans="1:28">
      <c r="A76" t="str">
        <f t="shared" si="1"/>
        <v>Wayne_IPSL85_2039</v>
      </c>
      <c r="B76" s="1" t="s">
        <v>3</v>
      </c>
      <c r="D76" t="s">
        <v>18</v>
      </c>
      <c r="E76">
        <v>2039</v>
      </c>
      <c r="F76" s="6">
        <v>41.127160000000003</v>
      </c>
      <c r="G76" s="6">
        <v>45.047899999999998</v>
      </c>
      <c r="H76" s="6">
        <v>43.020249999999997</v>
      </c>
      <c r="I76" s="6">
        <v>51.23142</v>
      </c>
      <c r="J76" s="6">
        <v>53.021369999999997</v>
      </c>
      <c r="K76" s="6">
        <v>52.088909999999998</v>
      </c>
      <c r="L76" s="6">
        <v>60.205019999999998</v>
      </c>
      <c r="M76" s="6">
        <v>62.041879999999999</v>
      </c>
      <c r="N76" s="6">
        <v>61.157559999999997</v>
      </c>
      <c r="T76" s="6"/>
      <c r="U76" s="6"/>
      <c r="V76" s="6"/>
      <c r="W76" s="6"/>
      <c r="X76" s="6"/>
      <c r="Y76" s="6"/>
      <c r="Z76" s="6"/>
      <c r="AA76" s="6"/>
      <c r="AB76" s="6"/>
    </row>
    <row r="77" spans="1:28">
      <c r="A77" t="str">
        <f t="shared" si="1"/>
        <v>Oakland_IPSL85_2039</v>
      </c>
      <c r="B77" s="1" t="s">
        <v>4</v>
      </c>
      <c r="D77" t="s">
        <v>18</v>
      </c>
      <c r="E77">
        <v>2039</v>
      </c>
      <c r="F77" s="6">
        <v>40.516759999999998</v>
      </c>
      <c r="G77" s="6">
        <v>43.70532</v>
      </c>
      <c r="H77" s="6">
        <v>41.37124</v>
      </c>
      <c r="I77" s="6">
        <v>49.748620000000003</v>
      </c>
      <c r="J77" s="6">
        <v>52.545299999999997</v>
      </c>
      <c r="K77" s="6">
        <v>50.648760000000003</v>
      </c>
      <c r="L77" s="6">
        <v>58.771250000000002</v>
      </c>
      <c r="M77" s="6">
        <v>61.385289999999998</v>
      </c>
      <c r="N77" s="6">
        <v>59.926290000000002</v>
      </c>
      <c r="T77" s="6"/>
      <c r="U77" s="6"/>
      <c r="V77" s="6"/>
      <c r="W77" s="6"/>
      <c r="X77" s="6"/>
      <c r="Y77" s="6"/>
      <c r="Z77" s="6"/>
      <c r="AA77" s="6"/>
      <c r="AB77" s="6"/>
    </row>
    <row r="78" spans="1:28">
      <c r="A78" t="str">
        <f t="shared" si="1"/>
        <v>Livingston_IPSL85_2039</v>
      </c>
      <c r="B78" s="1" t="s">
        <v>5</v>
      </c>
      <c r="D78" t="s">
        <v>18</v>
      </c>
      <c r="E78">
        <v>2039</v>
      </c>
      <c r="F78" s="6">
        <v>40.383879999999998</v>
      </c>
      <c r="G78" s="6">
        <v>41.204059999999998</v>
      </c>
      <c r="H78" s="6">
        <v>40.73695</v>
      </c>
      <c r="I78" s="6">
        <v>49.89246</v>
      </c>
      <c r="J78" s="6">
        <v>50.689680000000003</v>
      </c>
      <c r="K78" s="6">
        <v>50.234029999999997</v>
      </c>
      <c r="L78" s="6">
        <v>58.942259999999997</v>
      </c>
      <c r="M78" s="6">
        <v>60.348730000000003</v>
      </c>
      <c r="N78" s="6">
        <v>59.731119999999997</v>
      </c>
      <c r="T78" s="6"/>
      <c r="U78" s="6"/>
      <c r="V78" s="6"/>
      <c r="W78" s="6"/>
      <c r="X78" s="6"/>
      <c r="Y78" s="6"/>
      <c r="Z78" s="6"/>
      <c r="AA78" s="6"/>
      <c r="AB78" s="6"/>
    </row>
    <row r="79" spans="1:28">
      <c r="A79" t="str">
        <f t="shared" si="1"/>
        <v>Washtenaw_IPSL85_2039</v>
      </c>
      <c r="B79" s="1" t="s">
        <v>6</v>
      </c>
      <c r="D79" t="s">
        <v>18</v>
      </c>
      <c r="E79">
        <v>2039</v>
      </c>
      <c r="F79" s="6">
        <v>40.639690000000002</v>
      </c>
      <c r="G79" s="6">
        <v>42.573120000000003</v>
      </c>
      <c r="H79" s="6">
        <v>41.366030000000002</v>
      </c>
      <c r="I79" s="6">
        <v>50.382289999999998</v>
      </c>
      <c r="J79" s="6">
        <v>52.19135</v>
      </c>
      <c r="K79" s="6">
        <v>51.094670000000001</v>
      </c>
      <c r="L79" s="6">
        <v>59.995240000000003</v>
      </c>
      <c r="M79" s="6">
        <v>61.875720000000001</v>
      </c>
      <c r="N79" s="6">
        <v>60.823320000000002</v>
      </c>
      <c r="T79" s="6"/>
      <c r="U79" s="6"/>
      <c r="V79" s="6"/>
      <c r="W79" s="6"/>
      <c r="X79" s="6"/>
      <c r="Y79" s="6"/>
      <c r="Z79" s="6"/>
      <c r="AA79" s="6"/>
      <c r="AB79" s="6"/>
    </row>
    <row r="80" spans="1:28">
      <c r="A80" t="str">
        <f t="shared" si="1"/>
        <v>Monroe_IPSL85_2069</v>
      </c>
      <c r="B80" s="1" t="s">
        <v>0</v>
      </c>
      <c r="D80" t="s">
        <v>18</v>
      </c>
      <c r="E80">
        <v>2069</v>
      </c>
      <c r="F80" s="6">
        <v>43.978659999999998</v>
      </c>
      <c r="G80" s="6">
        <v>48.284529999999997</v>
      </c>
      <c r="H80" s="6">
        <v>46.190469999999998</v>
      </c>
      <c r="I80" s="6">
        <v>54.461120000000001</v>
      </c>
      <c r="J80" s="6">
        <v>57.055019999999999</v>
      </c>
      <c r="K80" s="6">
        <v>55.609740000000002</v>
      </c>
      <c r="L80" s="6">
        <v>63.574809999999999</v>
      </c>
      <c r="M80" s="6">
        <v>65.883859999999999</v>
      </c>
      <c r="N80" s="6">
        <v>65.028999999999996</v>
      </c>
      <c r="T80" s="6"/>
      <c r="U80" s="6"/>
      <c r="V80" s="6"/>
      <c r="W80" s="6"/>
      <c r="X80" s="6"/>
      <c r="Y80" s="6"/>
      <c r="Z80" s="6"/>
      <c r="AA80" s="6"/>
      <c r="AB80" s="6"/>
    </row>
    <row r="81" spans="1:28">
      <c r="A81" t="str">
        <f t="shared" si="1"/>
        <v>Macomb_IPSL85_2069</v>
      </c>
      <c r="B81" s="1" t="s">
        <v>1</v>
      </c>
      <c r="D81" t="s">
        <v>18</v>
      </c>
      <c r="E81">
        <v>2069</v>
      </c>
      <c r="F81" s="6">
        <v>43.16133</v>
      </c>
      <c r="G81" s="6">
        <v>48.075240000000001</v>
      </c>
      <c r="H81" s="6">
        <v>45.119140000000002</v>
      </c>
      <c r="I81" s="6">
        <v>53.100499999999997</v>
      </c>
      <c r="J81" s="6">
        <v>56.300179999999997</v>
      </c>
      <c r="K81" s="6">
        <v>54.369050000000001</v>
      </c>
      <c r="L81" s="6">
        <v>62.302529999999997</v>
      </c>
      <c r="M81" s="6">
        <v>64.701400000000007</v>
      </c>
      <c r="N81" s="6">
        <v>63.618949999999998</v>
      </c>
      <c r="T81" s="6"/>
      <c r="U81" s="6"/>
      <c r="V81" s="6"/>
      <c r="W81" s="6"/>
      <c r="X81" s="6"/>
      <c r="Y81" s="6"/>
      <c r="Z81" s="6"/>
      <c r="AA81" s="6"/>
      <c r="AB81" s="6"/>
    </row>
    <row r="82" spans="1:28">
      <c r="A82" t="str">
        <f t="shared" si="1"/>
        <v>St. Clair_IPSL85_2069</v>
      </c>
      <c r="B82" s="1" t="s">
        <v>2</v>
      </c>
      <c r="D82" t="s">
        <v>18</v>
      </c>
      <c r="E82">
        <v>2069</v>
      </c>
      <c r="F82" s="6">
        <v>42.326259999999998</v>
      </c>
      <c r="G82" s="6">
        <v>46.199159999999999</v>
      </c>
      <c r="H82" s="6">
        <v>44.163119999999999</v>
      </c>
      <c r="I82" s="6">
        <v>51.950139999999998</v>
      </c>
      <c r="J82" s="6">
        <v>54.877400000000002</v>
      </c>
      <c r="K82" s="6">
        <v>53.390219999999999</v>
      </c>
      <c r="L82" s="6">
        <v>61.57403</v>
      </c>
      <c r="M82" s="6">
        <v>63.555630000000001</v>
      </c>
      <c r="N82" s="6">
        <v>62.617319999999999</v>
      </c>
      <c r="T82" s="6"/>
      <c r="U82" s="6"/>
      <c r="V82" s="6"/>
      <c r="W82" s="6"/>
      <c r="X82" s="6"/>
      <c r="Y82" s="6"/>
      <c r="Z82" s="6"/>
      <c r="AA82" s="6"/>
      <c r="AB82" s="6"/>
    </row>
    <row r="83" spans="1:28">
      <c r="A83" t="str">
        <f t="shared" si="1"/>
        <v>Wayne_IPSL85_2069</v>
      </c>
      <c r="B83" s="1" t="s">
        <v>3</v>
      </c>
      <c r="D83" t="s">
        <v>18</v>
      </c>
      <c r="E83">
        <v>2069</v>
      </c>
      <c r="F83" s="6">
        <v>44.513800000000003</v>
      </c>
      <c r="G83" s="6">
        <v>48.398290000000003</v>
      </c>
      <c r="H83" s="6">
        <v>46.394300000000001</v>
      </c>
      <c r="I83" s="6">
        <v>54.579909999999998</v>
      </c>
      <c r="J83" s="6">
        <v>56.343879999999999</v>
      </c>
      <c r="K83" s="6">
        <v>55.44585</v>
      </c>
      <c r="L83" s="6">
        <v>63.564419999999998</v>
      </c>
      <c r="M83" s="6">
        <v>65.37124</v>
      </c>
      <c r="N83" s="6">
        <v>64.497410000000002</v>
      </c>
      <c r="T83" s="6"/>
      <c r="U83" s="6"/>
      <c r="V83" s="6"/>
      <c r="W83" s="6"/>
      <c r="X83" s="6"/>
      <c r="Y83" s="6"/>
      <c r="Z83" s="6"/>
      <c r="AA83" s="6"/>
      <c r="AB83" s="6"/>
    </row>
    <row r="84" spans="1:28">
      <c r="A84" t="str">
        <f t="shared" si="1"/>
        <v>Oakland_IPSL85_2069</v>
      </c>
      <c r="B84" s="1" t="s">
        <v>4</v>
      </c>
      <c r="D84" t="s">
        <v>18</v>
      </c>
      <c r="E84">
        <v>2069</v>
      </c>
      <c r="F84" s="6">
        <v>43.853960000000001</v>
      </c>
      <c r="G84" s="6">
        <v>47.04439</v>
      </c>
      <c r="H84" s="6">
        <v>44.684930000000001</v>
      </c>
      <c r="I84" s="6">
        <v>53.065420000000003</v>
      </c>
      <c r="J84" s="6">
        <v>55.862070000000003</v>
      </c>
      <c r="K84" s="6">
        <v>53.951990000000002</v>
      </c>
      <c r="L84" s="6">
        <v>62.083300000000001</v>
      </c>
      <c r="M84" s="6">
        <v>64.679760000000002</v>
      </c>
      <c r="N84" s="6">
        <v>63.21904</v>
      </c>
      <c r="T84" s="6"/>
      <c r="U84" s="6"/>
      <c r="V84" s="6"/>
      <c r="W84" s="6"/>
      <c r="X84" s="6"/>
      <c r="Y84" s="6"/>
      <c r="Z84" s="6"/>
      <c r="AA84" s="6"/>
      <c r="AB84" s="6"/>
    </row>
    <row r="85" spans="1:28">
      <c r="A85" t="str">
        <f t="shared" si="1"/>
        <v>Livingston_IPSL85_2069</v>
      </c>
      <c r="B85" s="1" t="s">
        <v>5</v>
      </c>
      <c r="D85" t="s">
        <v>18</v>
      </c>
      <c r="E85">
        <v>2069</v>
      </c>
      <c r="F85" s="6">
        <v>43.654890000000002</v>
      </c>
      <c r="G85" s="6">
        <v>44.542259999999999</v>
      </c>
      <c r="H85" s="6">
        <v>44.043599999999998</v>
      </c>
      <c r="I85" s="6">
        <v>53.212940000000003</v>
      </c>
      <c r="J85" s="6">
        <v>54.034329999999997</v>
      </c>
      <c r="K85" s="6">
        <v>53.554510000000001</v>
      </c>
      <c r="L85" s="6">
        <v>62.246670000000002</v>
      </c>
      <c r="M85" s="6">
        <v>63.696089999999998</v>
      </c>
      <c r="N85" s="6">
        <v>63.065420000000003</v>
      </c>
      <c r="T85" s="6"/>
      <c r="U85" s="6"/>
      <c r="V85" s="6"/>
      <c r="W85" s="6"/>
      <c r="X85" s="6"/>
      <c r="Y85" s="6"/>
      <c r="Z85" s="6"/>
      <c r="AA85" s="6"/>
      <c r="AB85" s="6"/>
    </row>
    <row r="86" spans="1:28">
      <c r="A86" t="str">
        <f t="shared" si="1"/>
        <v>Washtenaw_IPSL85_2069</v>
      </c>
      <c r="B86" s="1" t="s">
        <v>6</v>
      </c>
      <c r="D86" t="s">
        <v>18</v>
      </c>
      <c r="E86">
        <v>2069</v>
      </c>
      <c r="F86" s="6">
        <v>43.982500000000002</v>
      </c>
      <c r="G86" s="6">
        <v>45.930759999999999</v>
      </c>
      <c r="H86" s="6">
        <v>44.707790000000003</v>
      </c>
      <c r="I86" s="6">
        <v>53.7288</v>
      </c>
      <c r="J86" s="6">
        <v>55.55124</v>
      </c>
      <c r="K86" s="6">
        <v>54.447749999999999</v>
      </c>
      <c r="L86" s="6">
        <v>63.366779999999999</v>
      </c>
      <c r="M86" s="6">
        <v>65.235110000000006</v>
      </c>
      <c r="N86" s="6">
        <v>64.187709999999996</v>
      </c>
      <c r="T86" s="6"/>
      <c r="U86" s="6"/>
      <c r="V86" s="6"/>
      <c r="W86" s="6"/>
      <c r="X86" s="6"/>
      <c r="Y86" s="6"/>
      <c r="Z86" s="6"/>
      <c r="AA86" s="6"/>
      <c r="AB86" s="6"/>
    </row>
    <row r="87" spans="1:28">
      <c r="A87" t="str">
        <f t="shared" si="1"/>
        <v>Monroe_IPSL85_2099</v>
      </c>
      <c r="B87" s="1" t="s">
        <v>0</v>
      </c>
      <c r="D87" t="s">
        <v>18</v>
      </c>
      <c r="E87">
        <v>2099</v>
      </c>
      <c r="F87" s="6">
        <v>48.126550000000002</v>
      </c>
      <c r="G87" s="6">
        <v>52.48762</v>
      </c>
      <c r="H87" s="6">
        <v>50.367260000000002</v>
      </c>
      <c r="I87" s="6">
        <v>58.566609999999997</v>
      </c>
      <c r="J87" s="6">
        <v>61.206980000000001</v>
      </c>
      <c r="K87" s="6">
        <v>59.729680000000002</v>
      </c>
      <c r="L87" s="6">
        <v>67.577560000000005</v>
      </c>
      <c r="M87" s="6">
        <v>69.975989999999996</v>
      </c>
      <c r="N87" s="6">
        <v>69.092100000000002</v>
      </c>
      <c r="T87" s="6"/>
      <c r="U87" s="6"/>
      <c r="V87" s="6"/>
      <c r="W87" s="6"/>
      <c r="X87" s="6"/>
      <c r="Y87" s="6"/>
      <c r="Z87" s="6"/>
      <c r="AA87" s="6"/>
      <c r="AB87" s="6"/>
    </row>
    <row r="88" spans="1:28">
      <c r="A88" t="str">
        <f t="shared" si="1"/>
        <v>Macomb_IPSL85_2099</v>
      </c>
      <c r="B88" s="1" t="s">
        <v>1</v>
      </c>
      <c r="D88" t="s">
        <v>18</v>
      </c>
      <c r="E88">
        <v>2099</v>
      </c>
      <c r="F88" s="6">
        <v>47.297739999999997</v>
      </c>
      <c r="G88" s="6">
        <v>52.228569999999998</v>
      </c>
      <c r="H88" s="6">
        <v>49.288939999999997</v>
      </c>
      <c r="I88" s="6">
        <v>57.15766</v>
      </c>
      <c r="J88" s="6">
        <v>60.380780000000001</v>
      </c>
      <c r="K88" s="6">
        <v>58.453859999999999</v>
      </c>
      <c r="L88" s="6">
        <v>66.289529999999999</v>
      </c>
      <c r="M88" s="6">
        <v>68.725030000000004</v>
      </c>
      <c r="N88" s="6">
        <v>67.618790000000004</v>
      </c>
      <c r="T88" s="6"/>
      <c r="U88" s="6"/>
      <c r="V88" s="6"/>
      <c r="W88" s="6"/>
      <c r="X88" s="6"/>
      <c r="Y88" s="6"/>
      <c r="Z88" s="6"/>
      <c r="AA88" s="6"/>
      <c r="AB88" s="6"/>
    </row>
    <row r="89" spans="1:28">
      <c r="A89" t="str">
        <f t="shared" si="1"/>
        <v>St. Clair_IPSL85_2099</v>
      </c>
      <c r="B89" s="1" t="s">
        <v>2</v>
      </c>
      <c r="D89" t="s">
        <v>18</v>
      </c>
      <c r="E89">
        <v>2099</v>
      </c>
      <c r="F89" s="6">
        <v>46.445799999999998</v>
      </c>
      <c r="G89" s="6">
        <v>50.401699999999998</v>
      </c>
      <c r="H89" s="6">
        <v>48.30491</v>
      </c>
      <c r="I89" s="6">
        <v>55.985590000000002</v>
      </c>
      <c r="J89" s="6">
        <v>58.979529999999997</v>
      </c>
      <c r="K89" s="6">
        <v>57.448059999999998</v>
      </c>
      <c r="L89" s="6">
        <v>65.525369999999995</v>
      </c>
      <c r="M89" s="6">
        <v>67.55735</v>
      </c>
      <c r="N89" s="6">
        <v>66.591220000000007</v>
      </c>
      <c r="T89" s="6"/>
      <c r="U89" s="6"/>
      <c r="V89" s="6"/>
      <c r="W89" s="6"/>
      <c r="X89" s="6"/>
      <c r="Y89" s="6"/>
      <c r="Z89" s="6"/>
      <c r="AA89" s="6"/>
      <c r="AB89" s="6"/>
    </row>
    <row r="90" spans="1:28">
      <c r="A90" t="str">
        <f t="shared" si="1"/>
        <v>Wayne_IPSL85_2099</v>
      </c>
      <c r="B90" s="1" t="s">
        <v>3</v>
      </c>
      <c r="D90" t="s">
        <v>18</v>
      </c>
      <c r="E90">
        <v>2099</v>
      </c>
      <c r="F90" s="6">
        <v>48.682340000000003</v>
      </c>
      <c r="G90" s="6">
        <v>52.542830000000002</v>
      </c>
      <c r="H90" s="6">
        <v>50.572479999999999</v>
      </c>
      <c r="I90" s="6">
        <v>58.711599999999997</v>
      </c>
      <c r="J90" s="6">
        <v>60.421349999999997</v>
      </c>
      <c r="K90" s="6">
        <v>59.55585</v>
      </c>
      <c r="L90" s="6">
        <v>67.574929999999995</v>
      </c>
      <c r="M90" s="6">
        <v>69.428600000000003</v>
      </c>
      <c r="N90" s="6">
        <v>68.53922</v>
      </c>
      <c r="T90" s="6"/>
      <c r="U90" s="6"/>
      <c r="V90" s="6"/>
      <c r="W90" s="6"/>
      <c r="X90" s="6"/>
      <c r="Y90" s="6"/>
      <c r="Z90" s="6"/>
      <c r="AA90" s="6"/>
      <c r="AB90" s="6"/>
    </row>
    <row r="91" spans="1:28">
      <c r="A91" t="str">
        <f t="shared" si="1"/>
        <v>Oakland_IPSL85_2099</v>
      </c>
      <c r="B91" s="1" t="s">
        <v>4</v>
      </c>
      <c r="D91" t="s">
        <v>18</v>
      </c>
      <c r="E91">
        <v>2099</v>
      </c>
      <c r="F91" s="6">
        <v>48.054749999999999</v>
      </c>
      <c r="G91" s="6">
        <v>51.19838</v>
      </c>
      <c r="H91" s="6">
        <v>48.871879999999997</v>
      </c>
      <c r="I91" s="6">
        <v>57.200760000000002</v>
      </c>
      <c r="J91" s="6">
        <v>59.952919999999999</v>
      </c>
      <c r="K91" s="6">
        <v>58.067419999999998</v>
      </c>
      <c r="L91" s="6">
        <v>66.154560000000004</v>
      </c>
      <c r="M91" s="6">
        <v>68.707449999999994</v>
      </c>
      <c r="N91" s="6">
        <v>67.262960000000007</v>
      </c>
      <c r="T91" s="6"/>
      <c r="U91" s="6"/>
      <c r="V91" s="6"/>
      <c r="W91" s="6"/>
      <c r="X91" s="6"/>
      <c r="Y91" s="6"/>
      <c r="Z91" s="6"/>
      <c r="AA91" s="6"/>
      <c r="AB91" s="6"/>
    </row>
    <row r="92" spans="1:28">
      <c r="A92" t="str">
        <f t="shared" si="1"/>
        <v>Livingston_IPSL85_2099</v>
      </c>
      <c r="B92" s="1" t="s">
        <v>5</v>
      </c>
      <c r="D92" t="s">
        <v>18</v>
      </c>
      <c r="E92">
        <v>2099</v>
      </c>
      <c r="F92" s="6">
        <v>47.849089999999997</v>
      </c>
      <c r="G92" s="6">
        <v>48.748370000000001</v>
      </c>
      <c r="H92" s="6">
        <v>48.254719999999999</v>
      </c>
      <c r="I92" s="6">
        <v>57.352420000000002</v>
      </c>
      <c r="J92" s="6">
        <v>58.182499999999997</v>
      </c>
      <c r="K92" s="6">
        <v>57.710799999999999</v>
      </c>
      <c r="L92" s="6">
        <v>66.318420000000003</v>
      </c>
      <c r="M92" s="6">
        <v>67.801519999999996</v>
      </c>
      <c r="N92" s="6">
        <v>67.166880000000006</v>
      </c>
      <c r="T92" s="6"/>
      <c r="U92" s="6"/>
      <c r="V92" s="6"/>
      <c r="W92" s="6"/>
      <c r="X92" s="6"/>
      <c r="Y92" s="6"/>
      <c r="Z92" s="6"/>
      <c r="AA92" s="6"/>
      <c r="AB92" s="6"/>
    </row>
    <row r="93" spans="1:28">
      <c r="A93" t="str">
        <f t="shared" si="1"/>
        <v>Washtenaw_IPSL85_2099</v>
      </c>
      <c r="B93" s="1" t="s">
        <v>6</v>
      </c>
      <c r="D93" t="s">
        <v>18</v>
      </c>
      <c r="E93">
        <v>2099</v>
      </c>
      <c r="F93" s="6">
        <v>48.150280000000002</v>
      </c>
      <c r="G93" s="6">
        <v>50.137430000000002</v>
      </c>
      <c r="H93" s="6">
        <v>48.898249999999997</v>
      </c>
      <c r="I93" s="6">
        <v>57.903880000000001</v>
      </c>
      <c r="J93" s="6">
        <v>59.683149999999998</v>
      </c>
      <c r="K93" s="6">
        <v>58.587620000000001</v>
      </c>
      <c r="L93" s="6">
        <v>67.480450000000005</v>
      </c>
      <c r="M93" s="6">
        <v>69.308350000000004</v>
      </c>
      <c r="N93" s="6">
        <v>68.276989999999998</v>
      </c>
      <c r="T93" s="6"/>
      <c r="U93" s="6"/>
      <c r="V93" s="6"/>
      <c r="W93" s="6"/>
      <c r="X93" s="6"/>
      <c r="Y93" s="6"/>
      <c r="Z93" s="6"/>
      <c r="AA93" s="6"/>
      <c r="AB93" s="6"/>
    </row>
    <row r="94" spans="1:28">
      <c r="A94" t="str">
        <f t="shared" ref="A94" si="2">_xlfn.CONCAT(B94,"_",D94,"_",E94)</f>
        <v>SEMCOG_GridMET_2009</v>
      </c>
      <c r="B94" s="1" t="s">
        <v>70</v>
      </c>
      <c r="D94" t="s">
        <v>11</v>
      </c>
      <c r="E94">
        <v>2009</v>
      </c>
      <c r="F94" s="6">
        <f>AVERAGEIFS(F$3:F$93,$D$3:$D$93,$D94,$E$3:$E$93,$E94)</f>
        <v>37.83613857142857</v>
      </c>
      <c r="G94" s="6">
        <f t="shared" ref="G94:N94" si="3">AVERAGEIFS(G$3:G$93,$D$3:$D$93,$D94,$E$3:$E$93,$E94)</f>
        <v>41.132748571428571</v>
      </c>
      <c r="H94" s="6">
        <f t="shared" si="3"/>
        <v>39.249545714285716</v>
      </c>
      <c r="I94" s="6">
        <f t="shared" si="3"/>
        <v>47.650094285714282</v>
      </c>
      <c r="J94" s="6">
        <f t="shared" si="3"/>
        <v>49.932105714285726</v>
      </c>
      <c r="K94" s="6">
        <f t="shared" si="3"/>
        <v>48.604347142857137</v>
      </c>
      <c r="L94" s="6">
        <f t="shared" si="3"/>
        <v>56.895511428571417</v>
      </c>
      <c r="M94" s="6">
        <f t="shared" si="3"/>
        <v>58.94902857142857</v>
      </c>
      <c r="N94" s="6">
        <f t="shared" si="3"/>
        <v>57.959151428571431</v>
      </c>
      <c r="T94" s="6"/>
      <c r="U94" s="6"/>
      <c r="V94" s="6"/>
      <c r="W94" s="6"/>
      <c r="X94" s="6"/>
      <c r="Y94" s="6"/>
      <c r="Z94" s="6"/>
      <c r="AA94" s="6"/>
      <c r="AB94" s="6"/>
    </row>
    <row r="95" spans="1:28">
      <c r="A95" t="str">
        <f t="shared" si="1"/>
        <v>SEMCOG_HAD45_2039</v>
      </c>
      <c r="B95" s="1" t="s">
        <v>70</v>
      </c>
      <c r="D95" t="s">
        <v>15</v>
      </c>
      <c r="E95">
        <v>2039</v>
      </c>
      <c r="F95" s="6">
        <f>AVERAGEIFS(F$10:F$93,$D$10:$D$93,$D95,$E$10:$E$93,$E95)</f>
        <v>41.011878571428561</v>
      </c>
      <c r="G95" s="6">
        <f t="shared" ref="G95:N106" si="4">AVERAGEIFS(G$10:G$93,$D$10:$D$93,$D95,$E$10:$E$93,$E95)</f>
        <v>44.267864285714282</v>
      </c>
      <c r="H95" s="6">
        <f t="shared" si="4"/>
        <v>42.409688571428568</v>
      </c>
      <c r="I95" s="6">
        <f t="shared" si="4"/>
        <v>50.945059999999998</v>
      </c>
      <c r="J95" s="6">
        <f t="shared" si="4"/>
        <v>53.176494285714284</v>
      </c>
      <c r="K95" s="6">
        <f t="shared" si="4"/>
        <v>51.879777142857151</v>
      </c>
      <c r="L95" s="6">
        <f t="shared" si="4"/>
        <v>60.295882857142864</v>
      </c>
      <c r="M95" s="6">
        <f t="shared" si="4"/>
        <v>62.309329999999996</v>
      </c>
      <c r="N95" s="6">
        <f t="shared" si="4"/>
        <v>61.349868571428566</v>
      </c>
    </row>
    <row r="96" spans="1:28">
      <c r="A96" t="str">
        <f t="shared" si="1"/>
        <v>SEMCOG_HAD45_2069</v>
      </c>
      <c r="B96" s="1" t="s">
        <v>70</v>
      </c>
      <c r="D96" t="s">
        <v>15</v>
      </c>
      <c r="E96">
        <v>2069</v>
      </c>
      <c r="F96" s="6">
        <f t="shared" ref="F96:F106" si="5">AVERAGEIFS(F$10:F$93,$D$10:$D$93,$D96,$E$10:$E$93,$E96)</f>
        <v>44.318802857142863</v>
      </c>
      <c r="G96" s="6">
        <f t="shared" si="4"/>
        <v>47.590859999999999</v>
      </c>
      <c r="H96" s="6">
        <f t="shared" si="4"/>
        <v>45.725058571428569</v>
      </c>
      <c r="I96" s="6">
        <f t="shared" si="4"/>
        <v>54.269209999999994</v>
      </c>
      <c r="J96" s="6">
        <f t="shared" si="4"/>
        <v>56.523798571428571</v>
      </c>
      <c r="K96" s="6">
        <f t="shared" si="4"/>
        <v>55.210054285714293</v>
      </c>
      <c r="L96" s="6">
        <f t="shared" si="4"/>
        <v>63.624708571428577</v>
      </c>
      <c r="M96" s="6">
        <f t="shared" si="4"/>
        <v>65.681449999999998</v>
      </c>
      <c r="N96" s="6">
        <f t="shared" si="4"/>
        <v>64.695051428571432</v>
      </c>
    </row>
    <row r="97" spans="1:14">
      <c r="A97" t="str">
        <f t="shared" si="1"/>
        <v>SEMCOG_HAD45_2099</v>
      </c>
      <c r="B97" s="1" t="s">
        <v>70</v>
      </c>
      <c r="D97" t="s">
        <v>15</v>
      </c>
      <c r="E97">
        <v>2099</v>
      </c>
      <c r="F97" s="6">
        <f t="shared" si="5"/>
        <v>45.954248571428579</v>
      </c>
      <c r="G97" s="6">
        <f t="shared" si="4"/>
        <v>49.218887142857149</v>
      </c>
      <c r="H97" s="6">
        <f t="shared" si="4"/>
        <v>47.366240000000005</v>
      </c>
      <c r="I97" s="6">
        <f t="shared" si="4"/>
        <v>55.986721428571435</v>
      </c>
      <c r="J97" s="6">
        <f t="shared" si="4"/>
        <v>58.222255714285716</v>
      </c>
      <c r="K97" s="6">
        <f t="shared" si="4"/>
        <v>56.922494285714286</v>
      </c>
      <c r="L97" s="6">
        <f t="shared" si="4"/>
        <v>65.413312857142856</v>
      </c>
      <c r="M97" s="6">
        <f t="shared" si="4"/>
        <v>67.453591428571443</v>
      </c>
      <c r="N97" s="6">
        <f t="shared" si="4"/>
        <v>66.478748571428568</v>
      </c>
    </row>
    <row r="98" spans="1:14">
      <c r="A98" t="str">
        <f t="shared" si="1"/>
        <v>SEMCOG_HAD85_2039</v>
      </c>
      <c r="B98" s="1" t="s">
        <v>70</v>
      </c>
      <c r="D98" t="s">
        <v>16</v>
      </c>
      <c r="E98">
        <v>2039</v>
      </c>
      <c r="F98" s="6">
        <f t="shared" si="5"/>
        <v>41.179545714285716</v>
      </c>
      <c r="G98" s="6">
        <f t="shared" si="4"/>
        <v>44.432808571428566</v>
      </c>
      <c r="H98" s="6">
        <f t="shared" si="4"/>
        <v>42.579434285714285</v>
      </c>
      <c r="I98" s="6">
        <f t="shared" si="4"/>
        <v>50.865197142857141</v>
      </c>
      <c r="J98" s="6">
        <f t="shared" si="4"/>
        <v>53.098801428571427</v>
      </c>
      <c r="K98" s="6">
        <f t="shared" si="4"/>
        <v>51.802155714285718</v>
      </c>
      <c r="L98" s="6">
        <f t="shared" si="4"/>
        <v>59.969837142857145</v>
      </c>
      <c r="M98" s="6">
        <f t="shared" si="4"/>
        <v>61.983868571428566</v>
      </c>
      <c r="N98" s="6">
        <f t="shared" si="4"/>
        <v>61.024878571428573</v>
      </c>
    </row>
    <row r="99" spans="1:14">
      <c r="A99" t="str">
        <f t="shared" si="1"/>
        <v>SEMCOG_HAD85_2069</v>
      </c>
      <c r="B99" s="1" t="s">
        <v>70</v>
      </c>
      <c r="D99" t="s">
        <v>16</v>
      </c>
      <c r="E99">
        <v>2069</v>
      </c>
      <c r="F99" s="6">
        <f t="shared" si="5"/>
        <v>45.456992857142851</v>
      </c>
      <c r="G99" s="6">
        <f t="shared" si="4"/>
        <v>48.710389999999997</v>
      </c>
      <c r="H99" s="6">
        <f t="shared" si="4"/>
        <v>46.85463285714286</v>
      </c>
      <c r="I99" s="6">
        <f t="shared" si="4"/>
        <v>55.47409857142857</v>
      </c>
      <c r="J99" s="6">
        <f t="shared" si="4"/>
        <v>57.736584285714287</v>
      </c>
      <c r="K99" s="6">
        <f t="shared" si="4"/>
        <v>56.421594285714299</v>
      </c>
      <c r="L99" s="6">
        <f t="shared" si="4"/>
        <v>64.912735714285716</v>
      </c>
      <c r="M99" s="6">
        <f t="shared" si="4"/>
        <v>66.993870000000001</v>
      </c>
      <c r="N99" s="6">
        <f t="shared" si="4"/>
        <v>65.988552857142849</v>
      </c>
    </row>
    <row r="100" spans="1:14">
      <c r="A100" t="str">
        <f t="shared" si="1"/>
        <v>SEMCOG_HAD85_2099</v>
      </c>
      <c r="B100" s="1" t="s">
        <v>70</v>
      </c>
      <c r="D100" t="s">
        <v>16</v>
      </c>
      <c r="E100">
        <v>2099</v>
      </c>
      <c r="F100" s="6">
        <f t="shared" si="5"/>
        <v>50.812608571428562</v>
      </c>
      <c r="G100" s="6">
        <f t="shared" si="4"/>
        <v>54.028392857142862</v>
      </c>
      <c r="H100" s="6">
        <f t="shared" si="4"/>
        <v>52.207747142857144</v>
      </c>
      <c r="I100" s="6">
        <f t="shared" si="4"/>
        <v>60.700239999999994</v>
      </c>
      <c r="J100" s="6">
        <f t="shared" si="4"/>
        <v>62.898468571428566</v>
      </c>
      <c r="K100" s="6">
        <f t="shared" si="4"/>
        <v>61.620692857142849</v>
      </c>
      <c r="L100" s="6">
        <f t="shared" si="4"/>
        <v>69.965812857142865</v>
      </c>
      <c r="M100" s="6">
        <f t="shared" si="4"/>
        <v>72.005682857142844</v>
      </c>
      <c r="N100" s="6">
        <f t="shared" si="4"/>
        <v>71.033638571428568</v>
      </c>
    </row>
    <row r="101" spans="1:14">
      <c r="A101" t="str">
        <f t="shared" si="1"/>
        <v>SEMCOG_IPSL45_2039</v>
      </c>
      <c r="B101" s="1" t="s">
        <v>70</v>
      </c>
      <c r="D101" t="s">
        <v>17</v>
      </c>
      <c r="E101">
        <v>2039</v>
      </c>
      <c r="F101" s="6">
        <f t="shared" si="5"/>
        <v>40.343337142857145</v>
      </c>
      <c r="G101" s="6">
        <f t="shared" si="4"/>
        <v>43.608874285714286</v>
      </c>
      <c r="H101" s="6">
        <f t="shared" si="4"/>
        <v>41.73958857142857</v>
      </c>
      <c r="I101" s="6">
        <f t="shared" si="4"/>
        <v>50.100459999999998</v>
      </c>
      <c r="J101" s="6">
        <f t="shared" si="4"/>
        <v>52.358888571428565</v>
      </c>
      <c r="K101" s="6">
        <f t="shared" si="4"/>
        <v>51.043287142857146</v>
      </c>
      <c r="L101" s="6">
        <f t="shared" si="4"/>
        <v>59.284872857142851</v>
      </c>
      <c r="M101" s="6">
        <f t="shared" si="4"/>
        <v>61.323762857142853</v>
      </c>
      <c r="N101" s="6">
        <f t="shared" si="4"/>
        <v>60.346987142857138</v>
      </c>
    </row>
    <row r="102" spans="1:14">
      <c r="A102" t="str">
        <f t="shared" si="1"/>
        <v>SEMCOG_IPSL45_2069</v>
      </c>
      <c r="B102" s="1" t="s">
        <v>70</v>
      </c>
      <c r="D102" t="s">
        <v>17</v>
      </c>
      <c r="E102">
        <v>2069</v>
      </c>
      <c r="F102" s="6">
        <f t="shared" si="5"/>
        <v>41.995445714285722</v>
      </c>
      <c r="G102" s="6">
        <f t="shared" si="4"/>
        <v>45.295872857142854</v>
      </c>
      <c r="H102" s="6">
        <f t="shared" si="4"/>
        <v>43.412047142857141</v>
      </c>
      <c r="I102" s="6">
        <f t="shared" si="4"/>
        <v>51.836660000000002</v>
      </c>
      <c r="J102" s="6">
        <f t="shared" si="4"/>
        <v>54.105718571428568</v>
      </c>
      <c r="K102" s="6">
        <f t="shared" si="4"/>
        <v>52.786731428571436</v>
      </c>
      <c r="L102" s="6">
        <f t="shared" si="4"/>
        <v>61.094679999999997</v>
      </c>
      <c r="M102" s="6">
        <f t="shared" si="4"/>
        <v>63.13740857142858</v>
      </c>
      <c r="N102" s="6">
        <f t="shared" si="4"/>
        <v>62.161410000000004</v>
      </c>
    </row>
    <row r="103" spans="1:14">
      <c r="A103" t="str">
        <f t="shared" si="1"/>
        <v>SEMCOG_IPSL45_2099</v>
      </c>
      <c r="B103" s="1" t="s">
        <v>70</v>
      </c>
      <c r="D103" t="s">
        <v>17</v>
      </c>
      <c r="E103">
        <v>2099</v>
      </c>
      <c r="F103" s="6">
        <f t="shared" si="5"/>
        <v>42.861402857142863</v>
      </c>
      <c r="G103" s="6">
        <f t="shared" si="4"/>
        <v>46.152097142857137</v>
      </c>
      <c r="H103" s="6">
        <f t="shared" si="4"/>
        <v>44.274011428571434</v>
      </c>
      <c r="I103" s="6">
        <f t="shared" si="4"/>
        <v>52.605074285714281</v>
      </c>
      <c r="J103" s="6">
        <f t="shared" si="4"/>
        <v>54.879627142857139</v>
      </c>
      <c r="K103" s="6">
        <f t="shared" si="4"/>
        <v>53.556752857142854</v>
      </c>
      <c r="L103" s="6">
        <f t="shared" si="4"/>
        <v>61.77205285714286</v>
      </c>
      <c r="M103" s="6">
        <f t="shared" si="4"/>
        <v>63.827224285714294</v>
      </c>
      <c r="N103" s="6">
        <f t="shared" si="4"/>
        <v>62.839494285714288</v>
      </c>
    </row>
    <row r="104" spans="1:14">
      <c r="A104" t="str">
        <f t="shared" si="1"/>
        <v>SEMCOG_IPSL85_2039</v>
      </c>
      <c r="B104" s="1" t="s">
        <v>70</v>
      </c>
      <c r="D104" t="s">
        <v>18</v>
      </c>
      <c r="E104">
        <v>2039</v>
      </c>
      <c r="F104" s="6">
        <f t="shared" si="5"/>
        <v>40.328552857142867</v>
      </c>
      <c r="G104" s="6">
        <f t="shared" si="4"/>
        <v>43.576054285714285</v>
      </c>
      <c r="H104" s="6">
        <f t="shared" si="4"/>
        <v>41.718811428571428</v>
      </c>
      <c r="I104" s="6">
        <f t="shared" si="4"/>
        <v>50.14331714285715</v>
      </c>
      <c r="J104" s="6">
        <f t="shared" si="4"/>
        <v>52.384030000000003</v>
      </c>
      <c r="K104" s="6">
        <f t="shared" si="4"/>
        <v>51.08222285714286</v>
      </c>
      <c r="L104" s="6">
        <f t="shared" si="4"/>
        <v>59.379707142857136</v>
      </c>
      <c r="M104" s="6">
        <f t="shared" si="4"/>
        <v>61.410627142857145</v>
      </c>
      <c r="N104" s="6">
        <f t="shared" si="4"/>
        <v>60.445635714285707</v>
      </c>
    </row>
    <row r="105" spans="1:14">
      <c r="A105" t="str">
        <f t="shared" si="1"/>
        <v>SEMCOG_IPSL85_2069</v>
      </c>
      <c r="B105" s="1" t="s">
        <v>70</v>
      </c>
      <c r="D105" t="s">
        <v>18</v>
      </c>
      <c r="E105">
        <v>2069</v>
      </c>
      <c r="F105" s="6">
        <f t="shared" si="5"/>
        <v>43.638771428571431</v>
      </c>
      <c r="G105" s="6">
        <f t="shared" si="4"/>
        <v>46.924947142857143</v>
      </c>
      <c r="H105" s="6">
        <f t="shared" si="4"/>
        <v>45.04333571428571</v>
      </c>
      <c r="I105" s="6">
        <f t="shared" si="4"/>
        <v>53.442690000000006</v>
      </c>
      <c r="J105" s="6">
        <f t="shared" si="4"/>
        <v>55.717731428571433</v>
      </c>
      <c r="K105" s="6">
        <f t="shared" si="4"/>
        <v>54.395587142857146</v>
      </c>
      <c r="L105" s="6">
        <f t="shared" si="4"/>
        <v>62.673220000000001</v>
      </c>
      <c r="M105" s="6">
        <f t="shared" si="4"/>
        <v>64.731870000000001</v>
      </c>
      <c r="N105" s="6">
        <f t="shared" si="4"/>
        <v>63.747835714285713</v>
      </c>
    </row>
    <row r="106" spans="1:14">
      <c r="A106" t="str">
        <f t="shared" si="1"/>
        <v>SEMCOG_IPSL85_2099</v>
      </c>
      <c r="B106" s="1" t="s">
        <v>70</v>
      </c>
      <c r="D106" t="s">
        <v>18</v>
      </c>
      <c r="E106">
        <v>2099</v>
      </c>
      <c r="F106" s="6">
        <f t="shared" si="5"/>
        <v>47.800935714285721</v>
      </c>
      <c r="G106" s="6">
        <f t="shared" si="4"/>
        <v>51.106414285714287</v>
      </c>
      <c r="H106" s="6">
        <f t="shared" si="4"/>
        <v>49.222634285714285</v>
      </c>
      <c r="I106" s="6">
        <f t="shared" si="4"/>
        <v>57.554074285714286</v>
      </c>
      <c r="J106" s="6">
        <f t="shared" si="4"/>
        <v>59.829601428571429</v>
      </c>
      <c r="K106" s="6">
        <f t="shared" si="4"/>
        <v>58.50761285714286</v>
      </c>
      <c r="L106" s="6">
        <f t="shared" si="4"/>
        <v>66.702974285714291</v>
      </c>
      <c r="M106" s="6">
        <f t="shared" si="4"/>
        <v>68.786327142857147</v>
      </c>
      <c r="N106" s="6">
        <f t="shared" si="4"/>
        <v>67.792594285714287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448B-7806-43C0-B9D7-9AE8BE36E340}">
  <sheetPr codeName="Sheet4"/>
  <dimension ref="A1:Q418"/>
  <sheetViews>
    <sheetView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G3" sqref="G3"/>
    </sheetView>
  </sheetViews>
  <sheetFormatPr defaultRowHeight="13.8"/>
  <cols>
    <col min="2" max="2" width="11" customWidth="1"/>
    <col min="3" max="3" width="7" customWidth="1"/>
    <col min="4" max="4" width="9.3984375" customWidth="1"/>
  </cols>
  <sheetData>
    <row r="1" spans="1:17">
      <c r="H1" s="5" t="s">
        <v>24</v>
      </c>
      <c r="K1" s="5" t="s">
        <v>25</v>
      </c>
      <c r="N1" s="5" t="s">
        <v>26</v>
      </c>
    </row>
    <row r="2" spans="1:17">
      <c r="A2" t="s">
        <v>41</v>
      </c>
      <c r="B2" s="1" t="s">
        <v>12</v>
      </c>
      <c r="C2" s="1" t="s">
        <v>7</v>
      </c>
      <c r="D2" t="s">
        <v>13</v>
      </c>
      <c r="E2" t="s">
        <v>14</v>
      </c>
      <c r="F2" t="s">
        <v>19</v>
      </c>
      <c r="G2" s="4" t="s">
        <v>8</v>
      </c>
      <c r="H2" s="4" t="s">
        <v>9</v>
      </c>
      <c r="I2" s="4" t="s">
        <v>10</v>
      </c>
      <c r="J2" s="4" t="s">
        <v>8</v>
      </c>
      <c r="K2" s="4" t="s">
        <v>9</v>
      </c>
      <c r="L2" s="4" t="s">
        <v>10</v>
      </c>
      <c r="M2" s="4" t="s">
        <v>8</v>
      </c>
      <c r="N2" s="4" t="s">
        <v>9</v>
      </c>
      <c r="O2" s="4" t="s">
        <v>10</v>
      </c>
      <c r="P2" s="4" t="s">
        <v>27</v>
      </c>
    </row>
    <row r="3" spans="1:17">
      <c r="A3" t="str">
        <f t="shared" ref="A3:A66" si="0">_xlfn.CONCAT(B3,"_",D3,"_",E3,"_",F3)</f>
        <v>Monroe_GridMET_2009_spring</v>
      </c>
      <c r="B3" t="s">
        <v>0</v>
      </c>
      <c r="C3" s="1">
        <v>120</v>
      </c>
      <c r="D3" t="s">
        <v>11</v>
      </c>
      <c r="E3">
        <v>2009</v>
      </c>
      <c r="F3" t="s">
        <v>50</v>
      </c>
      <c r="G3" s="6">
        <v>36.42116</v>
      </c>
      <c r="H3" s="6">
        <v>40.17266</v>
      </c>
      <c r="I3" s="6">
        <v>38.283009999999997</v>
      </c>
      <c r="J3" s="6">
        <v>47.693460000000002</v>
      </c>
      <c r="K3" s="6">
        <v>49.502339999999997</v>
      </c>
      <c r="L3" s="6">
        <v>48.35425</v>
      </c>
      <c r="M3" s="6">
        <v>56.890340000000002</v>
      </c>
      <c r="N3" s="6">
        <v>59.102989999999998</v>
      </c>
      <c r="O3" s="6">
        <v>58.425490000000003</v>
      </c>
      <c r="P3" s="1">
        <v>1</v>
      </c>
      <c r="Q3" s="3"/>
    </row>
    <row r="4" spans="1:17">
      <c r="A4" t="str">
        <f t="shared" si="0"/>
        <v>Macomb_GridMET_2009_spring</v>
      </c>
      <c r="B4" t="s">
        <v>1</v>
      </c>
      <c r="C4" s="1">
        <v>111</v>
      </c>
      <c r="D4" t="s">
        <v>11</v>
      </c>
      <c r="E4">
        <v>2009</v>
      </c>
      <c r="F4" t="s">
        <v>50</v>
      </c>
      <c r="G4" s="6">
        <v>34.740470000000002</v>
      </c>
      <c r="H4" s="6">
        <v>39.461959999999998</v>
      </c>
      <c r="I4" s="6">
        <v>36.703389999999999</v>
      </c>
      <c r="J4" s="6">
        <v>45.596969999999999</v>
      </c>
      <c r="K4" s="6">
        <v>48.65502</v>
      </c>
      <c r="L4" s="6">
        <v>46.881480000000003</v>
      </c>
      <c r="M4" s="6">
        <v>55.574950000000001</v>
      </c>
      <c r="N4" s="6">
        <v>58.138440000000003</v>
      </c>
      <c r="O4" s="6">
        <v>57.059559999999998</v>
      </c>
      <c r="P4" s="1">
        <v>2</v>
      </c>
      <c r="Q4" s="3"/>
    </row>
    <row r="5" spans="1:17">
      <c r="A5" t="str">
        <f t="shared" si="0"/>
        <v>St. Clair_GridMET_2009_spring</v>
      </c>
      <c r="B5" t="s">
        <v>2</v>
      </c>
      <c r="C5" s="1">
        <v>164</v>
      </c>
      <c r="D5" t="s">
        <v>11</v>
      </c>
      <c r="E5">
        <v>2009</v>
      </c>
      <c r="F5" t="s">
        <v>50</v>
      </c>
      <c r="G5" s="6">
        <v>33.829320000000003</v>
      </c>
      <c r="H5" s="6">
        <v>37.478819999999999</v>
      </c>
      <c r="I5" s="6">
        <v>35.70711</v>
      </c>
      <c r="J5" s="6">
        <v>44.217359999999999</v>
      </c>
      <c r="K5" s="6">
        <v>47.030270000000002</v>
      </c>
      <c r="L5" s="6">
        <v>45.760509999999996</v>
      </c>
      <c r="M5" s="6">
        <v>54.605400000000003</v>
      </c>
      <c r="N5" s="6">
        <v>57.227020000000003</v>
      </c>
      <c r="O5" s="6">
        <v>55.81391</v>
      </c>
      <c r="P5" s="1">
        <v>3</v>
      </c>
      <c r="Q5" s="3"/>
    </row>
    <row r="6" spans="1:17">
      <c r="A6" t="str">
        <f t="shared" si="0"/>
        <v>Wayne_GridMET_2009_spring</v>
      </c>
      <c r="B6" t="s">
        <v>3</v>
      </c>
      <c r="C6" s="1">
        <v>137</v>
      </c>
      <c r="D6" t="s">
        <v>11</v>
      </c>
      <c r="E6">
        <v>2009</v>
      </c>
      <c r="F6" t="s">
        <v>50</v>
      </c>
      <c r="G6" s="6">
        <v>36.821890000000003</v>
      </c>
      <c r="H6" s="6">
        <v>39.806930000000001</v>
      </c>
      <c r="I6" s="6">
        <v>38.254919999999998</v>
      </c>
      <c r="J6" s="6">
        <v>47.592170000000003</v>
      </c>
      <c r="K6" s="6">
        <v>48.734360000000002</v>
      </c>
      <c r="L6" s="6">
        <v>48.179000000000002</v>
      </c>
      <c r="M6" s="6">
        <v>56.90072</v>
      </c>
      <c r="N6" s="6">
        <v>59.071840000000002</v>
      </c>
      <c r="O6" s="6">
        <v>58.103079999999999</v>
      </c>
      <c r="P6" s="1">
        <v>4</v>
      </c>
      <c r="Q6" s="3"/>
    </row>
    <row r="7" spans="1:17">
      <c r="A7" t="str">
        <f t="shared" si="0"/>
        <v>Oakland_GridMET_2009_spring</v>
      </c>
      <c r="B7" t="s">
        <v>4</v>
      </c>
      <c r="C7" s="1">
        <v>200</v>
      </c>
      <c r="D7" t="s">
        <v>11</v>
      </c>
      <c r="E7">
        <v>2009</v>
      </c>
      <c r="F7" t="s">
        <v>50</v>
      </c>
      <c r="G7" s="6">
        <v>35.637889999999999</v>
      </c>
      <c r="H7" s="6">
        <v>38.707529999999998</v>
      </c>
      <c r="I7" s="6">
        <v>36.521929999999998</v>
      </c>
      <c r="J7" s="6">
        <v>45.780110000000001</v>
      </c>
      <c r="K7" s="6">
        <v>48.429580000000001</v>
      </c>
      <c r="L7" s="6">
        <v>46.765059999999998</v>
      </c>
      <c r="M7" s="6">
        <v>55.780670000000001</v>
      </c>
      <c r="N7" s="6">
        <v>58.269010000000002</v>
      </c>
      <c r="O7" s="6">
        <v>57.008180000000003</v>
      </c>
      <c r="P7" s="1">
        <v>5</v>
      </c>
      <c r="Q7" s="3"/>
    </row>
    <row r="8" spans="1:17">
      <c r="A8" t="str">
        <f t="shared" si="0"/>
        <v>Livingston_GridMET_2009_spring</v>
      </c>
      <c r="B8" t="s">
        <v>5</v>
      </c>
      <c r="C8" s="1">
        <v>130</v>
      </c>
      <c r="D8" t="s">
        <v>11</v>
      </c>
      <c r="E8">
        <v>2009</v>
      </c>
      <c r="F8" t="s">
        <v>50</v>
      </c>
      <c r="G8" s="6">
        <v>35.705289999999998</v>
      </c>
      <c r="H8" s="6">
        <v>36.538330000000002</v>
      </c>
      <c r="I8" s="6">
        <v>36.050319999999999</v>
      </c>
      <c r="J8" s="6">
        <v>45.972290000000001</v>
      </c>
      <c r="K8" s="6">
        <v>46.98075</v>
      </c>
      <c r="L8" s="6">
        <v>46.42989</v>
      </c>
      <c r="M8" s="6">
        <v>55.955950000000001</v>
      </c>
      <c r="N8" s="6">
        <v>57.540179999999999</v>
      </c>
      <c r="O8" s="6">
        <v>56.809449999999998</v>
      </c>
      <c r="P8" s="1">
        <v>6</v>
      </c>
      <c r="Q8" s="3"/>
    </row>
    <row r="9" spans="1:17">
      <c r="A9" t="str">
        <f t="shared" si="0"/>
        <v>Washtenaw_GridMET_2009_spring</v>
      </c>
      <c r="B9" t="s">
        <v>6</v>
      </c>
      <c r="C9" s="1">
        <v>160</v>
      </c>
      <c r="D9" t="s">
        <v>11</v>
      </c>
      <c r="E9">
        <v>2009</v>
      </c>
      <c r="F9" t="s">
        <v>50</v>
      </c>
      <c r="G9" s="6">
        <v>36.138919999999999</v>
      </c>
      <c r="H9" s="6">
        <v>38.091630000000002</v>
      </c>
      <c r="I9" s="6">
        <v>36.854840000000003</v>
      </c>
      <c r="J9" s="6">
        <v>46.72043</v>
      </c>
      <c r="K9" s="6">
        <v>48.734560000000002</v>
      </c>
      <c r="L9" s="6">
        <v>47.508119999999998</v>
      </c>
      <c r="M9" s="6">
        <v>57.19323</v>
      </c>
      <c r="N9" s="6">
        <v>59.377479999999998</v>
      </c>
      <c r="O9" s="6">
        <v>58.161409999999997</v>
      </c>
      <c r="P9" s="1">
        <v>7</v>
      </c>
      <c r="Q9" s="3"/>
    </row>
    <row r="10" spans="1:17">
      <c r="A10" t="str">
        <f t="shared" si="0"/>
        <v>Monroe_GridMET_2009_summer</v>
      </c>
      <c r="B10" t="s">
        <v>0</v>
      </c>
      <c r="D10" t="s">
        <v>11</v>
      </c>
      <c r="E10">
        <v>2009</v>
      </c>
      <c r="F10" t="s">
        <v>51</v>
      </c>
      <c r="G10" s="6">
        <v>57.580390000000001</v>
      </c>
      <c r="H10" s="6">
        <v>63.022300000000001</v>
      </c>
      <c r="I10" s="6">
        <v>60.503869999999999</v>
      </c>
      <c r="J10" s="6">
        <v>69.480069999999998</v>
      </c>
      <c r="K10" s="6">
        <v>72.83202</v>
      </c>
      <c r="L10" s="6">
        <v>71.165270000000007</v>
      </c>
      <c r="M10" s="6">
        <v>80.222660000000005</v>
      </c>
      <c r="N10" s="6">
        <v>82.875309999999999</v>
      </c>
      <c r="O10" s="6">
        <v>81.826669999999993</v>
      </c>
      <c r="P10" s="1">
        <v>8</v>
      </c>
      <c r="Q10" s="3"/>
    </row>
    <row r="11" spans="1:17">
      <c r="A11" t="str">
        <f t="shared" si="0"/>
        <v>Macomb_GridMET_2009_summer</v>
      </c>
      <c r="B11" t="s">
        <v>1</v>
      </c>
      <c r="D11" t="s">
        <v>11</v>
      </c>
      <c r="E11">
        <v>2009</v>
      </c>
      <c r="F11" t="s">
        <v>51</v>
      </c>
      <c r="G11" s="6">
        <v>57.532440000000001</v>
      </c>
      <c r="H11" s="6">
        <v>62.70167</v>
      </c>
      <c r="I11" s="6">
        <v>59.46913</v>
      </c>
      <c r="J11" s="6">
        <v>68.789330000000007</v>
      </c>
      <c r="K11" s="6">
        <v>72.01294</v>
      </c>
      <c r="L11" s="6">
        <v>69.967250000000007</v>
      </c>
      <c r="M11" s="6">
        <v>79.194559999999996</v>
      </c>
      <c r="N11" s="6">
        <v>81.493620000000007</v>
      </c>
      <c r="O11" s="6">
        <v>80.465360000000004</v>
      </c>
      <c r="P11" s="1">
        <v>9</v>
      </c>
      <c r="Q11" s="3"/>
    </row>
    <row r="12" spans="1:17">
      <c r="A12" t="str">
        <f t="shared" si="0"/>
        <v>St. Clair_GridMET_2009_summer</v>
      </c>
      <c r="B12" t="s">
        <v>2</v>
      </c>
      <c r="D12" t="s">
        <v>11</v>
      </c>
      <c r="E12">
        <v>2009</v>
      </c>
      <c r="F12" t="s">
        <v>51</v>
      </c>
      <c r="G12" s="6">
        <v>56.28884</v>
      </c>
      <c r="H12" s="6">
        <v>60.371690000000001</v>
      </c>
      <c r="I12" s="6">
        <v>58.312570000000001</v>
      </c>
      <c r="J12" s="6">
        <v>67.259020000000007</v>
      </c>
      <c r="K12" s="6">
        <v>70.382589999999993</v>
      </c>
      <c r="L12" s="6">
        <v>68.915689999999998</v>
      </c>
      <c r="M12" s="6">
        <v>78.229190000000003</v>
      </c>
      <c r="N12" s="6">
        <v>80.393500000000003</v>
      </c>
      <c r="O12" s="6">
        <v>79.518810000000002</v>
      </c>
      <c r="P12" s="1">
        <v>10</v>
      </c>
      <c r="Q12" s="3"/>
    </row>
    <row r="13" spans="1:17">
      <c r="A13" t="str">
        <f t="shared" si="0"/>
        <v>Wayne_GridMET_2009_summer</v>
      </c>
      <c r="B13" t="s">
        <v>3</v>
      </c>
      <c r="D13" t="s">
        <v>11</v>
      </c>
      <c r="E13">
        <v>2009</v>
      </c>
      <c r="F13" t="s">
        <v>51</v>
      </c>
      <c r="G13" s="6">
        <v>58.370800000000003</v>
      </c>
      <c r="H13" s="6">
        <v>63.064819999999997</v>
      </c>
      <c r="I13" s="6">
        <v>60.731119999999997</v>
      </c>
      <c r="J13" s="6">
        <v>69.810040000000001</v>
      </c>
      <c r="K13" s="6">
        <v>72.097179999999994</v>
      </c>
      <c r="L13" s="6">
        <v>70.971350000000001</v>
      </c>
      <c r="M13" s="6">
        <v>80.136920000000003</v>
      </c>
      <c r="N13" s="6">
        <v>82.313640000000007</v>
      </c>
      <c r="O13" s="6">
        <v>81.211590000000001</v>
      </c>
      <c r="P13" s="1">
        <v>11</v>
      </c>
    </row>
    <row r="14" spans="1:17">
      <c r="A14" t="str">
        <f t="shared" si="0"/>
        <v>Oakland_GridMET_2009_summer</v>
      </c>
      <c r="B14" t="s">
        <v>4</v>
      </c>
      <c r="D14" t="s">
        <v>11</v>
      </c>
      <c r="E14">
        <v>2009</v>
      </c>
      <c r="F14" t="s">
        <v>51</v>
      </c>
      <c r="G14" s="6">
        <v>58.012149999999998</v>
      </c>
      <c r="H14" s="6">
        <v>61.508279999999999</v>
      </c>
      <c r="I14" s="6">
        <v>59.046230000000001</v>
      </c>
      <c r="J14" s="6">
        <v>68.687129999999996</v>
      </c>
      <c r="K14" s="6">
        <v>71.488039999999998</v>
      </c>
      <c r="L14" s="6">
        <v>69.586269999999999</v>
      </c>
      <c r="M14" s="6">
        <v>78.838499999999996</v>
      </c>
      <c r="N14" s="6">
        <v>81.467799999999997</v>
      </c>
      <c r="O14" s="6">
        <v>80.126300000000001</v>
      </c>
      <c r="P14" s="1">
        <v>12</v>
      </c>
    </row>
    <row r="15" spans="1:17">
      <c r="A15" t="str">
        <f t="shared" si="0"/>
        <v>Livingston_GridMET_2009_summer</v>
      </c>
      <c r="B15" t="s">
        <v>5</v>
      </c>
      <c r="D15" t="s">
        <v>11</v>
      </c>
      <c r="E15">
        <v>2009</v>
      </c>
      <c r="F15" t="s">
        <v>51</v>
      </c>
      <c r="G15" s="6">
        <v>57.751060000000003</v>
      </c>
      <c r="H15" s="6">
        <v>58.823</v>
      </c>
      <c r="I15" s="6">
        <v>58.261069999999997</v>
      </c>
      <c r="J15" s="6">
        <v>68.762630000000001</v>
      </c>
      <c r="K15" s="6">
        <v>69.530270000000002</v>
      </c>
      <c r="L15" s="6">
        <v>69.035570000000007</v>
      </c>
      <c r="M15" s="6">
        <v>79.00027</v>
      </c>
      <c r="N15" s="6">
        <v>80.450029999999998</v>
      </c>
      <c r="O15" s="6">
        <v>79.810069999999996</v>
      </c>
      <c r="P15" s="1">
        <v>13</v>
      </c>
    </row>
    <row r="16" spans="1:17">
      <c r="A16" t="str">
        <f t="shared" si="0"/>
        <v>Washtenaw_GridMET_2009_summer</v>
      </c>
      <c r="B16" t="s">
        <v>6</v>
      </c>
      <c r="D16" t="s">
        <v>11</v>
      </c>
      <c r="E16">
        <v>2009</v>
      </c>
      <c r="F16" t="s">
        <v>51</v>
      </c>
      <c r="G16" s="6">
        <v>57.771059999999999</v>
      </c>
      <c r="H16" s="6">
        <v>60.066600000000001</v>
      </c>
      <c r="I16" s="6">
        <v>58.804600000000001</v>
      </c>
      <c r="J16" s="6">
        <v>69.144649999999999</v>
      </c>
      <c r="K16" s="6">
        <v>71.000299999999996</v>
      </c>
      <c r="L16" s="6">
        <v>69.850899999999996</v>
      </c>
      <c r="M16" s="6">
        <v>80.022930000000002</v>
      </c>
      <c r="N16" s="6">
        <v>82.071659999999994</v>
      </c>
      <c r="O16" s="6">
        <v>80.897199999999998</v>
      </c>
      <c r="P16" s="1">
        <v>14</v>
      </c>
    </row>
    <row r="17" spans="1:16">
      <c r="A17" t="str">
        <f t="shared" si="0"/>
        <v>Monroe_GridMET_2009_fall</v>
      </c>
      <c r="B17" t="s">
        <v>0</v>
      </c>
      <c r="D17" t="s">
        <v>11</v>
      </c>
      <c r="E17">
        <v>2009</v>
      </c>
      <c r="F17" t="s">
        <v>52</v>
      </c>
      <c r="G17" s="6">
        <v>39.829839999999997</v>
      </c>
      <c r="H17" s="6">
        <v>44.410260000000001</v>
      </c>
      <c r="I17" s="6">
        <v>42.171529999999997</v>
      </c>
      <c r="J17" s="6">
        <v>50.711350000000003</v>
      </c>
      <c r="K17" s="6">
        <v>53.340409999999999</v>
      </c>
      <c r="L17" s="6">
        <v>51.83661</v>
      </c>
      <c r="M17" s="6">
        <v>59.632309999999997</v>
      </c>
      <c r="N17" s="6">
        <v>62.426349999999999</v>
      </c>
      <c r="O17" s="6">
        <v>61.50168</v>
      </c>
      <c r="P17" s="1">
        <v>15</v>
      </c>
    </row>
    <row r="18" spans="1:16">
      <c r="A18" t="str">
        <f t="shared" si="0"/>
        <v>Macomb_GridMET_2009_fall</v>
      </c>
      <c r="B18" t="s">
        <v>1</v>
      </c>
      <c r="D18" t="s">
        <v>11</v>
      </c>
      <c r="E18">
        <v>2009</v>
      </c>
      <c r="F18" t="s">
        <v>52</v>
      </c>
      <c r="G18" s="6">
        <v>40.035609999999998</v>
      </c>
      <c r="H18" s="6">
        <v>44.721110000000003</v>
      </c>
      <c r="I18" s="6">
        <v>41.817900000000002</v>
      </c>
      <c r="J18" s="6">
        <v>49.778449999999999</v>
      </c>
      <c r="K18" s="6">
        <v>52.769150000000003</v>
      </c>
      <c r="L18" s="6">
        <v>50.90475</v>
      </c>
      <c r="M18" s="6">
        <v>58.802669999999999</v>
      </c>
      <c r="N18" s="6">
        <v>61.1081</v>
      </c>
      <c r="O18" s="6">
        <v>59.991599999999998</v>
      </c>
      <c r="P18" s="1">
        <v>16</v>
      </c>
    </row>
    <row r="19" spans="1:16">
      <c r="A19" t="str">
        <f t="shared" si="0"/>
        <v>St. Clair_GridMET_2009_fall</v>
      </c>
      <c r="B19" t="s">
        <v>2</v>
      </c>
      <c r="D19" t="s">
        <v>11</v>
      </c>
      <c r="E19">
        <v>2009</v>
      </c>
      <c r="F19" t="s">
        <v>52</v>
      </c>
      <c r="G19" s="6">
        <v>39.384120000000003</v>
      </c>
      <c r="H19" s="6">
        <v>43.164299999999997</v>
      </c>
      <c r="I19" s="6">
        <v>41.098709999999997</v>
      </c>
      <c r="J19" s="6">
        <v>49.019680000000001</v>
      </c>
      <c r="K19" s="6">
        <v>51.647359999999999</v>
      </c>
      <c r="L19" s="6">
        <v>50.179470000000002</v>
      </c>
      <c r="M19" s="6">
        <v>58.50676</v>
      </c>
      <c r="N19" s="6">
        <v>60.130429999999997</v>
      </c>
      <c r="O19" s="6">
        <v>59.26023</v>
      </c>
      <c r="P19" s="1">
        <v>17</v>
      </c>
    </row>
    <row r="20" spans="1:16">
      <c r="A20" t="str">
        <f t="shared" si="0"/>
        <v>Wayne_GridMET_2009_fall</v>
      </c>
      <c r="B20" t="s">
        <v>3</v>
      </c>
      <c r="D20" t="s">
        <v>11</v>
      </c>
      <c r="E20">
        <v>2009</v>
      </c>
      <c r="F20" t="s">
        <v>52</v>
      </c>
      <c r="G20" s="6">
        <v>40.409089999999999</v>
      </c>
      <c r="H20" s="6">
        <v>44.98836</v>
      </c>
      <c r="I20" s="6">
        <v>42.685229999999997</v>
      </c>
      <c r="J20" s="6">
        <v>50.755850000000002</v>
      </c>
      <c r="K20" s="6">
        <v>52.77</v>
      </c>
      <c r="L20" s="6">
        <v>51.746560000000002</v>
      </c>
      <c r="M20" s="6">
        <v>59.684049999999999</v>
      </c>
      <c r="N20" s="6">
        <v>61.836550000000003</v>
      </c>
      <c r="O20" s="6">
        <v>60.80789</v>
      </c>
      <c r="P20" s="1">
        <v>18</v>
      </c>
    </row>
    <row r="21" spans="1:16">
      <c r="A21" t="str">
        <f t="shared" si="0"/>
        <v>Oakland_GridMET_2009_fall</v>
      </c>
      <c r="B21" t="s">
        <v>4</v>
      </c>
      <c r="D21" t="s">
        <v>11</v>
      </c>
      <c r="E21">
        <v>2009</v>
      </c>
      <c r="F21" t="s">
        <v>52</v>
      </c>
      <c r="G21" s="6">
        <v>40.266710000000003</v>
      </c>
      <c r="H21" s="6">
        <v>43.465870000000002</v>
      </c>
      <c r="I21" s="6">
        <v>41.211489999999998</v>
      </c>
      <c r="J21" s="6">
        <v>49.422249999999998</v>
      </c>
      <c r="K21" s="6">
        <v>52.258279999999999</v>
      </c>
      <c r="L21" s="6">
        <v>50.324689999999997</v>
      </c>
      <c r="M21" s="6">
        <v>58.26352</v>
      </c>
      <c r="N21" s="6">
        <v>61.050699999999999</v>
      </c>
      <c r="O21" s="6">
        <v>59.43788</v>
      </c>
      <c r="P21" s="1">
        <v>19</v>
      </c>
    </row>
    <row r="22" spans="1:16">
      <c r="A22" t="str">
        <f t="shared" si="0"/>
        <v>Livingston_GridMET_2009_fall</v>
      </c>
      <c r="B22" t="s">
        <v>5</v>
      </c>
      <c r="D22" t="s">
        <v>11</v>
      </c>
      <c r="E22">
        <v>2009</v>
      </c>
      <c r="F22" t="s">
        <v>52</v>
      </c>
      <c r="G22" s="6">
        <v>39.954090000000001</v>
      </c>
      <c r="H22" s="6">
        <v>40.908360000000002</v>
      </c>
      <c r="I22" s="6">
        <v>40.369259999999997</v>
      </c>
      <c r="J22" s="6">
        <v>49.528480000000002</v>
      </c>
      <c r="K22" s="6">
        <v>50.294069999999998</v>
      </c>
      <c r="L22" s="6">
        <v>49.797029999999999</v>
      </c>
      <c r="M22" s="6">
        <v>58.384430000000002</v>
      </c>
      <c r="N22" s="6">
        <v>59.861429999999999</v>
      </c>
      <c r="O22" s="6">
        <v>59.224789999999999</v>
      </c>
      <c r="P22" s="1">
        <v>20</v>
      </c>
    </row>
    <row r="23" spans="1:16">
      <c r="A23" t="str">
        <f t="shared" si="0"/>
        <v>Washtenaw_GridMET_2009_fall</v>
      </c>
      <c r="B23" t="s">
        <v>6</v>
      </c>
      <c r="D23" t="s">
        <v>11</v>
      </c>
      <c r="E23">
        <v>2009</v>
      </c>
      <c r="F23" t="s">
        <v>52</v>
      </c>
      <c r="G23" s="6">
        <v>40.01484</v>
      </c>
      <c r="H23" s="6">
        <v>42.027380000000001</v>
      </c>
      <c r="I23" s="6">
        <v>40.828580000000002</v>
      </c>
      <c r="J23" s="6">
        <v>49.863619999999997</v>
      </c>
      <c r="K23" s="6">
        <v>51.550409999999999</v>
      </c>
      <c r="L23" s="6">
        <v>50.58043</v>
      </c>
      <c r="M23" s="6">
        <v>59.447629999999997</v>
      </c>
      <c r="N23" s="6">
        <v>61.550739999999998</v>
      </c>
      <c r="O23" s="6">
        <v>60.332270000000001</v>
      </c>
      <c r="P23" s="1">
        <v>21</v>
      </c>
    </row>
    <row r="24" spans="1:16">
      <c r="A24" t="str">
        <f t="shared" si="0"/>
        <v>Monroe_GridMET_2009_winter</v>
      </c>
      <c r="B24" t="s">
        <v>0</v>
      </c>
      <c r="D24" t="s">
        <v>11</v>
      </c>
      <c r="E24">
        <v>2009</v>
      </c>
      <c r="F24" t="s">
        <v>53</v>
      </c>
      <c r="G24" s="6">
        <v>18.368919999999999</v>
      </c>
      <c r="H24" s="6">
        <v>22.099</v>
      </c>
      <c r="I24" s="6">
        <v>20.158290000000001</v>
      </c>
      <c r="J24" s="6">
        <v>26.620629999999998</v>
      </c>
      <c r="K24" s="6">
        <v>29.295100000000001</v>
      </c>
      <c r="L24" s="6">
        <v>27.828679999999999</v>
      </c>
      <c r="M24" s="6">
        <v>33.76538</v>
      </c>
      <c r="N24" s="6">
        <v>35.676180000000002</v>
      </c>
      <c r="O24" s="6">
        <v>34.547930000000001</v>
      </c>
      <c r="P24" s="1">
        <v>22</v>
      </c>
    </row>
    <row r="25" spans="1:16">
      <c r="A25" t="str">
        <f t="shared" si="0"/>
        <v>Macomb_GridMET_2009_winter</v>
      </c>
      <c r="B25" t="s">
        <v>1</v>
      </c>
      <c r="D25" t="s">
        <v>11</v>
      </c>
      <c r="E25">
        <v>2009</v>
      </c>
      <c r="F25" t="s">
        <v>53</v>
      </c>
      <c r="G25" s="6">
        <v>17.006180000000001</v>
      </c>
      <c r="H25" s="6">
        <v>21.993970000000001</v>
      </c>
      <c r="I25" s="6">
        <v>19.090540000000001</v>
      </c>
      <c r="J25" s="6">
        <v>25.504899999999999</v>
      </c>
      <c r="K25" s="6">
        <v>28.809899999999999</v>
      </c>
      <c r="L25" s="6">
        <v>26.90063</v>
      </c>
      <c r="M25" s="6">
        <v>32.417409999999997</v>
      </c>
      <c r="N25" s="6">
        <v>34.711689999999997</v>
      </c>
      <c r="O25" s="6">
        <v>33.631540000000001</v>
      </c>
      <c r="P25" s="1">
        <v>23</v>
      </c>
    </row>
    <row r="26" spans="1:16">
      <c r="A26" t="str">
        <f t="shared" si="0"/>
        <v>St. Clair_GridMET_2009_winter</v>
      </c>
      <c r="B26" t="s">
        <v>2</v>
      </c>
      <c r="D26" t="s">
        <v>11</v>
      </c>
      <c r="E26">
        <v>2009</v>
      </c>
      <c r="F26" t="s">
        <v>53</v>
      </c>
      <c r="G26" s="6">
        <v>16.381820000000001</v>
      </c>
      <c r="H26" s="6">
        <v>20.455169999999999</v>
      </c>
      <c r="I26" s="6">
        <v>18.269880000000001</v>
      </c>
      <c r="J26" s="6">
        <v>24.79083</v>
      </c>
      <c r="K26" s="6">
        <v>27.757059999999999</v>
      </c>
      <c r="L26" s="6">
        <v>26.128409999999999</v>
      </c>
      <c r="M26" s="6">
        <v>31.80707</v>
      </c>
      <c r="N26" s="6">
        <v>33.912820000000004</v>
      </c>
      <c r="O26" s="6">
        <v>32.767980000000001</v>
      </c>
      <c r="P26" s="1">
        <v>24</v>
      </c>
    </row>
    <row r="27" spans="1:16">
      <c r="A27" t="str">
        <f t="shared" si="0"/>
        <v>Wayne_GridMET_2009_winter</v>
      </c>
      <c r="B27" t="s">
        <v>3</v>
      </c>
      <c r="D27" t="s">
        <v>11</v>
      </c>
      <c r="E27">
        <v>2009</v>
      </c>
      <c r="F27" t="s">
        <v>53</v>
      </c>
      <c r="G27" s="6">
        <v>18.79102</v>
      </c>
      <c r="H27" s="6">
        <v>22.224129999999999</v>
      </c>
      <c r="I27" s="6">
        <v>20.34666</v>
      </c>
      <c r="J27" s="6">
        <v>26.6768</v>
      </c>
      <c r="K27" s="6">
        <v>28.808530000000001</v>
      </c>
      <c r="L27" s="6">
        <v>27.796880000000002</v>
      </c>
      <c r="M27" s="6">
        <v>33.476059999999997</v>
      </c>
      <c r="N27" s="6">
        <v>35.107970000000002</v>
      </c>
      <c r="O27" s="6">
        <v>34.248989999999999</v>
      </c>
      <c r="P27" s="1">
        <v>25</v>
      </c>
    </row>
    <row r="28" spans="1:16">
      <c r="A28" t="str">
        <f t="shared" si="0"/>
        <v>Oakland_GridMET_2009_winter</v>
      </c>
      <c r="B28" t="s">
        <v>4</v>
      </c>
      <c r="D28" t="s">
        <v>11</v>
      </c>
      <c r="E28">
        <v>2009</v>
      </c>
      <c r="F28" t="s">
        <v>53</v>
      </c>
      <c r="G28" s="6">
        <v>17.29561</v>
      </c>
      <c r="H28" s="6">
        <v>20.99888</v>
      </c>
      <c r="I28" s="6">
        <v>18.436640000000001</v>
      </c>
      <c r="J28" s="6">
        <v>25.134799999999998</v>
      </c>
      <c r="K28" s="6">
        <v>28.31</v>
      </c>
      <c r="L28" s="6">
        <v>26.075659999999999</v>
      </c>
      <c r="M28" s="6">
        <v>31.78004</v>
      </c>
      <c r="N28" s="6">
        <v>34.608029999999999</v>
      </c>
      <c r="O28" s="6">
        <v>32.749099999999999</v>
      </c>
      <c r="P28" s="1">
        <v>26</v>
      </c>
    </row>
    <row r="29" spans="1:16">
      <c r="A29" t="str">
        <f t="shared" si="0"/>
        <v>Livingston_GridMET_2009_winter</v>
      </c>
      <c r="B29" t="s">
        <v>5</v>
      </c>
      <c r="D29" t="s">
        <v>11</v>
      </c>
      <c r="E29">
        <v>2009</v>
      </c>
      <c r="F29" t="s">
        <v>53</v>
      </c>
      <c r="G29" s="6">
        <v>17.505289999999999</v>
      </c>
      <c r="H29" s="6">
        <v>18.332889999999999</v>
      </c>
      <c r="I29" s="6">
        <v>17.864070000000002</v>
      </c>
      <c r="J29" s="6">
        <v>25.36327</v>
      </c>
      <c r="K29" s="6">
        <v>26.14734</v>
      </c>
      <c r="L29" s="6">
        <v>25.735019999999999</v>
      </c>
      <c r="M29" s="6">
        <v>31.974060000000001</v>
      </c>
      <c r="N29" s="6">
        <v>33.085709999999999</v>
      </c>
      <c r="O29" s="6">
        <v>32.609639999999999</v>
      </c>
      <c r="P29" s="1">
        <v>27</v>
      </c>
    </row>
    <row r="30" spans="1:16">
      <c r="A30" t="str">
        <f t="shared" si="0"/>
        <v>Washtenaw_GridMET_2009_winter</v>
      </c>
      <c r="B30" t="s">
        <v>6</v>
      </c>
      <c r="D30" t="s">
        <v>11</v>
      </c>
      <c r="E30">
        <v>2009</v>
      </c>
      <c r="F30" t="s">
        <v>53</v>
      </c>
      <c r="G30" s="6">
        <v>17.844930000000002</v>
      </c>
      <c r="H30" s="6">
        <v>19.94623</v>
      </c>
      <c r="I30" s="6">
        <v>18.652570000000001</v>
      </c>
      <c r="J30" s="6">
        <v>25.75872</v>
      </c>
      <c r="K30" s="6">
        <v>27.627770000000002</v>
      </c>
      <c r="L30" s="6">
        <v>26.51173</v>
      </c>
      <c r="M30" s="6">
        <v>32.742719999999998</v>
      </c>
      <c r="N30" s="6">
        <v>34.426099999999998</v>
      </c>
      <c r="O30" s="6">
        <v>33.44323</v>
      </c>
      <c r="P30" s="1">
        <v>28</v>
      </c>
    </row>
    <row r="31" spans="1:16">
      <c r="A31" t="str">
        <f t="shared" si="0"/>
        <v>Monroe_HAD45_2039_spring</v>
      </c>
      <c r="B31" t="s">
        <v>0</v>
      </c>
      <c r="D31" t="s">
        <v>15</v>
      </c>
      <c r="E31">
        <v>2039</v>
      </c>
      <c r="F31" t="s">
        <v>50</v>
      </c>
      <c r="G31" s="6">
        <v>39.090350000000001</v>
      </c>
      <c r="H31" s="6">
        <v>42.857010000000002</v>
      </c>
      <c r="I31" s="6">
        <v>40.972020000000001</v>
      </c>
      <c r="J31" s="6">
        <v>50.344850000000001</v>
      </c>
      <c r="K31" s="6">
        <v>52.134390000000003</v>
      </c>
      <c r="L31" s="6">
        <v>51.005020000000002</v>
      </c>
      <c r="M31" s="6">
        <v>59.530189999999997</v>
      </c>
      <c r="N31" s="6">
        <v>61.75761</v>
      </c>
      <c r="O31" s="6">
        <v>61.049120000000002</v>
      </c>
      <c r="P31" s="1">
        <v>29</v>
      </c>
    </row>
    <row r="32" spans="1:16">
      <c r="A32" t="str">
        <f t="shared" si="0"/>
        <v>Macomb_HAD45_2039_spring</v>
      </c>
      <c r="B32" t="s">
        <v>1</v>
      </c>
      <c r="D32" t="s">
        <v>15</v>
      </c>
      <c r="E32">
        <v>2039</v>
      </c>
      <c r="F32" t="s">
        <v>50</v>
      </c>
      <c r="G32" s="6">
        <v>37.43806</v>
      </c>
      <c r="H32" s="6">
        <v>42.200629999999997</v>
      </c>
      <c r="I32" s="6">
        <v>39.400770000000001</v>
      </c>
      <c r="J32" s="6">
        <v>48.258960000000002</v>
      </c>
      <c r="K32" s="6">
        <v>51.336779999999997</v>
      </c>
      <c r="L32" s="6">
        <v>49.541359999999997</v>
      </c>
      <c r="M32" s="6">
        <v>58.219630000000002</v>
      </c>
      <c r="N32" s="6">
        <v>60.775930000000002</v>
      </c>
      <c r="O32" s="6">
        <v>59.694989999999997</v>
      </c>
      <c r="P32" s="1">
        <v>30</v>
      </c>
    </row>
    <row r="33" spans="1:16">
      <c r="A33" t="str">
        <f t="shared" si="0"/>
        <v>St. Clair_HAD45_2039_spring</v>
      </c>
      <c r="B33" t="s">
        <v>2</v>
      </c>
      <c r="D33" t="s">
        <v>15</v>
      </c>
      <c r="E33">
        <v>2039</v>
      </c>
      <c r="F33" t="s">
        <v>50</v>
      </c>
      <c r="G33" s="6">
        <v>36.547559999999997</v>
      </c>
      <c r="H33" s="6">
        <v>40.135039999999996</v>
      </c>
      <c r="I33" s="6">
        <v>38.396619999999999</v>
      </c>
      <c r="J33" s="6">
        <v>46.89781</v>
      </c>
      <c r="K33" s="6">
        <v>49.660150000000002</v>
      </c>
      <c r="L33" s="6">
        <v>48.423319999999997</v>
      </c>
      <c r="M33" s="6">
        <v>57.262169999999998</v>
      </c>
      <c r="N33" s="6">
        <v>59.879939999999998</v>
      </c>
      <c r="O33" s="6">
        <v>58.463639999999998</v>
      </c>
      <c r="P33" s="1">
        <v>31</v>
      </c>
    </row>
    <row r="34" spans="1:16">
      <c r="A34" t="str">
        <f t="shared" si="0"/>
        <v>Wayne_HAD45_2039_spring</v>
      </c>
      <c r="B34" t="s">
        <v>3</v>
      </c>
      <c r="D34" t="s">
        <v>15</v>
      </c>
      <c r="E34">
        <v>2039</v>
      </c>
      <c r="F34" t="s">
        <v>50</v>
      </c>
      <c r="G34" s="6">
        <v>39.491509999999998</v>
      </c>
      <c r="H34" s="6">
        <v>42.548729999999999</v>
      </c>
      <c r="I34" s="6">
        <v>40.961239999999997</v>
      </c>
      <c r="J34" s="6">
        <v>50.263030000000001</v>
      </c>
      <c r="K34" s="6">
        <v>51.415880000000001</v>
      </c>
      <c r="L34" s="6">
        <v>50.845579999999998</v>
      </c>
      <c r="M34" s="6">
        <v>59.538040000000002</v>
      </c>
      <c r="N34" s="6">
        <v>61.701970000000003</v>
      </c>
      <c r="O34" s="6">
        <v>60.742269999999998</v>
      </c>
      <c r="P34" s="1">
        <v>32</v>
      </c>
    </row>
    <row r="35" spans="1:16">
      <c r="A35" t="str">
        <f t="shared" si="0"/>
        <v>Oakland_HAD45_2039_spring</v>
      </c>
      <c r="B35" t="s">
        <v>4</v>
      </c>
      <c r="D35" t="s">
        <v>15</v>
      </c>
      <c r="E35">
        <v>2039</v>
      </c>
      <c r="F35" t="s">
        <v>50</v>
      </c>
      <c r="G35" s="6">
        <v>38.39255</v>
      </c>
      <c r="H35" s="6">
        <v>41.441249999999997</v>
      </c>
      <c r="I35" s="6">
        <v>39.255980000000001</v>
      </c>
      <c r="J35" s="6">
        <v>48.483350000000002</v>
      </c>
      <c r="K35" s="6">
        <v>51.109749999999998</v>
      </c>
      <c r="L35" s="6">
        <v>49.451830000000001</v>
      </c>
      <c r="M35" s="6">
        <v>58.445399999999999</v>
      </c>
      <c r="N35" s="6">
        <v>60.921280000000003</v>
      </c>
      <c r="O35" s="6">
        <v>59.66075</v>
      </c>
      <c r="P35" s="1">
        <v>33</v>
      </c>
    </row>
    <row r="36" spans="1:16">
      <c r="A36" t="str">
        <f t="shared" si="0"/>
        <v>Livingston_HAD45_2039_spring</v>
      </c>
      <c r="B36" t="s">
        <v>5</v>
      </c>
      <c r="D36" t="s">
        <v>15</v>
      </c>
      <c r="E36">
        <v>2039</v>
      </c>
      <c r="F36" t="s">
        <v>50</v>
      </c>
      <c r="G36" s="6">
        <v>38.448630000000001</v>
      </c>
      <c r="H36" s="6">
        <v>39.246630000000003</v>
      </c>
      <c r="I36" s="6">
        <v>38.7759</v>
      </c>
      <c r="J36" s="6">
        <v>48.675179999999997</v>
      </c>
      <c r="K36" s="6">
        <v>49.651090000000003</v>
      </c>
      <c r="L36" s="6">
        <v>49.114699999999999</v>
      </c>
      <c r="M36" s="6">
        <v>58.617170000000002</v>
      </c>
      <c r="N36" s="6">
        <v>60.189920000000001</v>
      </c>
      <c r="O36" s="6">
        <v>59.46698</v>
      </c>
      <c r="P36" s="1">
        <v>34</v>
      </c>
    </row>
    <row r="37" spans="1:16">
      <c r="A37" t="str">
        <f t="shared" si="0"/>
        <v>Washtenaw_HAD45_2039_spring</v>
      </c>
      <c r="B37" t="s">
        <v>6</v>
      </c>
      <c r="D37" t="s">
        <v>15</v>
      </c>
      <c r="E37">
        <v>2039</v>
      </c>
      <c r="F37" t="s">
        <v>50</v>
      </c>
      <c r="G37" s="6">
        <v>38.808219999999999</v>
      </c>
      <c r="H37" s="6">
        <v>40.775919999999999</v>
      </c>
      <c r="I37" s="6">
        <v>39.535690000000002</v>
      </c>
      <c r="J37" s="6">
        <v>49.365609999999997</v>
      </c>
      <c r="K37" s="6">
        <v>51.390250000000002</v>
      </c>
      <c r="L37" s="6">
        <v>50.162649999999999</v>
      </c>
      <c r="M37" s="6">
        <v>59.82385</v>
      </c>
      <c r="N37" s="6">
        <v>62.016829999999999</v>
      </c>
      <c r="O37" s="6">
        <v>60.801949999999998</v>
      </c>
      <c r="P37" s="1">
        <v>35</v>
      </c>
    </row>
    <row r="38" spans="1:16">
      <c r="A38" t="str">
        <f t="shared" si="0"/>
        <v>Monroe_HAD45_2039_summer</v>
      </c>
      <c r="B38" t="s">
        <v>0</v>
      </c>
      <c r="D38" t="s">
        <v>15</v>
      </c>
      <c r="E38">
        <v>2039</v>
      </c>
      <c r="F38" t="s">
        <v>51</v>
      </c>
      <c r="G38" s="6">
        <v>60.650030000000001</v>
      </c>
      <c r="H38" s="6">
        <v>66.052279999999996</v>
      </c>
      <c r="I38" s="6">
        <v>63.577669999999998</v>
      </c>
      <c r="J38" s="6">
        <v>72.955479999999994</v>
      </c>
      <c r="K38" s="6">
        <v>76.212869999999995</v>
      </c>
      <c r="L38" s="6">
        <v>74.638689999999997</v>
      </c>
      <c r="M38" s="6">
        <v>84.172190000000001</v>
      </c>
      <c r="N38" s="6">
        <v>86.658230000000003</v>
      </c>
      <c r="O38" s="6">
        <v>85.730289999999997</v>
      </c>
      <c r="P38" s="1">
        <v>36</v>
      </c>
    </row>
    <row r="39" spans="1:16">
      <c r="A39" t="str">
        <f t="shared" si="0"/>
        <v>Macomb_HAD45_2039_summer</v>
      </c>
      <c r="B39" t="s">
        <v>1</v>
      </c>
      <c r="D39" t="s">
        <v>15</v>
      </c>
      <c r="E39">
        <v>2039</v>
      </c>
      <c r="F39" t="s">
        <v>51</v>
      </c>
      <c r="G39" s="6">
        <v>60.470230000000001</v>
      </c>
      <c r="H39" s="6">
        <v>65.713239999999999</v>
      </c>
      <c r="I39" s="6">
        <v>62.431449999999998</v>
      </c>
      <c r="J39" s="6">
        <v>72.172619999999995</v>
      </c>
      <c r="K39" s="6">
        <v>75.45138</v>
      </c>
      <c r="L39" s="6">
        <v>73.361500000000007</v>
      </c>
      <c r="M39" s="6">
        <v>83.032579999999996</v>
      </c>
      <c r="N39" s="6">
        <v>85.377830000000003</v>
      </c>
      <c r="O39" s="6">
        <v>84.320139999999995</v>
      </c>
      <c r="P39" s="1">
        <v>37</v>
      </c>
    </row>
    <row r="40" spans="1:16">
      <c r="A40" t="str">
        <f t="shared" si="0"/>
        <v>St. Clair_HAD45_2039_summer</v>
      </c>
      <c r="B40" t="s">
        <v>2</v>
      </c>
      <c r="D40" t="s">
        <v>15</v>
      </c>
      <c r="E40">
        <v>2039</v>
      </c>
      <c r="F40" t="s">
        <v>51</v>
      </c>
      <c r="G40" s="6">
        <v>59.251249999999999</v>
      </c>
      <c r="H40" s="6">
        <v>63.321959999999997</v>
      </c>
      <c r="I40" s="6">
        <v>61.257510000000003</v>
      </c>
      <c r="J40" s="6">
        <v>70.654089999999997</v>
      </c>
      <c r="K40" s="6">
        <v>73.776129999999995</v>
      </c>
      <c r="L40" s="6">
        <v>72.305909999999997</v>
      </c>
      <c r="M40" s="6">
        <v>82.084130000000002</v>
      </c>
      <c r="N40" s="6">
        <v>84.258219999999994</v>
      </c>
      <c r="O40" s="6">
        <v>83.38176</v>
      </c>
      <c r="P40" s="1">
        <v>38</v>
      </c>
    </row>
    <row r="41" spans="1:16">
      <c r="A41" t="str">
        <f t="shared" si="0"/>
        <v>Wayne_HAD45_2039_summer</v>
      </c>
      <c r="B41" t="s">
        <v>3</v>
      </c>
      <c r="D41" t="s">
        <v>15</v>
      </c>
      <c r="E41">
        <v>2039</v>
      </c>
      <c r="F41" t="s">
        <v>51</v>
      </c>
      <c r="G41" s="6">
        <v>61.448459999999997</v>
      </c>
      <c r="H41" s="6">
        <v>66.091769999999997</v>
      </c>
      <c r="I41" s="6">
        <v>63.79139</v>
      </c>
      <c r="J41" s="6">
        <v>73.298119999999997</v>
      </c>
      <c r="K41" s="6">
        <v>75.533749999999998</v>
      </c>
      <c r="L41" s="6">
        <v>74.44623</v>
      </c>
      <c r="M41" s="6">
        <v>84.080240000000003</v>
      </c>
      <c r="N41" s="6">
        <v>86.19417</v>
      </c>
      <c r="O41" s="6">
        <v>85.131010000000003</v>
      </c>
      <c r="P41" s="1">
        <v>39</v>
      </c>
    </row>
    <row r="42" spans="1:16">
      <c r="A42" t="str">
        <f t="shared" si="0"/>
        <v>Oakland_HAD45_2039_summer</v>
      </c>
      <c r="B42" t="s">
        <v>4</v>
      </c>
      <c r="D42" t="s">
        <v>15</v>
      </c>
      <c r="E42">
        <v>2039</v>
      </c>
      <c r="F42" t="s">
        <v>51</v>
      </c>
      <c r="G42" s="6">
        <v>61.098649999999999</v>
      </c>
      <c r="H42" s="6">
        <v>64.538089999999997</v>
      </c>
      <c r="I42" s="6">
        <v>62.077820000000003</v>
      </c>
      <c r="J42" s="6">
        <v>72.206100000000006</v>
      </c>
      <c r="K42" s="6">
        <v>74.931870000000004</v>
      </c>
      <c r="L42" s="6">
        <v>73.059610000000006</v>
      </c>
      <c r="M42" s="6">
        <v>82.849490000000003</v>
      </c>
      <c r="N42" s="6">
        <v>85.359650000000002</v>
      </c>
      <c r="O42" s="6">
        <v>84.070880000000002</v>
      </c>
      <c r="P42" s="1">
        <v>40</v>
      </c>
    </row>
    <row r="43" spans="1:16">
      <c r="A43" t="str">
        <f t="shared" si="0"/>
        <v>Livingston_HAD45_2039_summer</v>
      </c>
      <c r="B43" t="s">
        <v>5</v>
      </c>
      <c r="D43" t="s">
        <v>15</v>
      </c>
      <c r="E43">
        <v>2039</v>
      </c>
      <c r="F43" t="s">
        <v>51</v>
      </c>
      <c r="G43" s="6">
        <v>60.901119999999999</v>
      </c>
      <c r="H43" s="6">
        <v>61.915709999999997</v>
      </c>
      <c r="I43" s="6">
        <v>61.380580000000002</v>
      </c>
      <c r="J43" s="6">
        <v>72.293030000000002</v>
      </c>
      <c r="K43" s="6">
        <v>73.043400000000005</v>
      </c>
      <c r="L43" s="6">
        <v>72.594759999999994</v>
      </c>
      <c r="M43" s="6">
        <v>83.028790000000001</v>
      </c>
      <c r="N43" s="6">
        <v>84.456460000000007</v>
      </c>
      <c r="O43" s="6">
        <v>83.839820000000003</v>
      </c>
      <c r="P43" s="1">
        <v>41</v>
      </c>
    </row>
    <row r="44" spans="1:16">
      <c r="A44" t="str">
        <f t="shared" si="0"/>
        <v>Washtenaw_HAD45_2039_summer</v>
      </c>
      <c r="B44" t="s">
        <v>6</v>
      </c>
      <c r="D44" t="s">
        <v>15</v>
      </c>
      <c r="E44">
        <v>2039</v>
      </c>
      <c r="F44" t="s">
        <v>51</v>
      </c>
      <c r="G44" s="6">
        <v>60.83916</v>
      </c>
      <c r="H44" s="6">
        <v>63.155900000000003</v>
      </c>
      <c r="I44" s="6">
        <v>61.926580000000001</v>
      </c>
      <c r="J44" s="6">
        <v>72.699010000000001</v>
      </c>
      <c r="K44" s="6">
        <v>74.505979999999994</v>
      </c>
      <c r="L44" s="6">
        <v>73.382670000000005</v>
      </c>
      <c r="M44" s="6">
        <v>84.023880000000005</v>
      </c>
      <c r="N44" s="6">
        <v>86.017899999999997</v>
      </c>
      <c r="O44" s="6">
        <v>84.869410000000002</v>
      </c>
      <c r="P44" s="1">
        <v>42</v>
      </c>
    </row>
    <row r="45" spans="1:16">
      <c r="A45" t="str">
        <f t="shared" si="0"/>
        <v>Monroe_HAD45_2039_fall</v>
      </c>
      <c r="B45" t="s">
        <v>0</v>
      </c>
      <c r="D45" t="s">
        <v>15</v>
      </c>
      <c r="E45">
        <v>2039</v>
      </c>
      <c r="F45" t="s">
        <v>52</v>
      </c>
      <c r="G45" s="6">
        <v>43.608690000000003</v>
      </c>
      <c r="H45" s="6">
        <v>48.192790000000002</v>
      </c>
      <c r="I45" s="6">
        <v>45.949809999999999</v>
      </c>
      <c r="J45" s="6">
        <v>54.93488</v>
      </c>
      <c r="K45" s="6">
        <v>57.54372</v>
      </c>
      <c r="L45" s="6">
        <v>56.044359999999998</v>
      </c>
      <c r="M45" s="6">
        <v>64.256559999999993</v>
      </c>
      <c r="N45" s="6">
        <v>67.057689999999994</v>
      </c>
      <c r="O45" s="6">
        <v>66.143100000000004</v>
      </c>
      <c r="P45" s="1">
        <v>43</v>
      </c>
    </row>
    <row r="46" spans="1:16">
      <c r="A46" t="str">
        <f t="shared" si="0"/>
        <v>Macomb_HAD45_2039_fall</v>
      </c>
      <c r="B46" t="s">
        <v>1</v>
      </c>
      <c r="D46" t="s">
        <v>15</v>
      </c>
      <c r="E46">
        <v>2039</v>
      </c>
      <c r="F46" t="s">
        <v>52</v>
      </c>
      <c r="G46" s="6">
        <v>43.788649999999997</v>
      </c>
      <c r="H46" s="6">
        <v>48.462510000000002</v>
      </c>
      <c r="I46" s="6">
        <v>45.567129999999999</v>
      </c>
      <c r="J46" s="6">
        <v>53.955590000000001</v>
      </c>
      <c r="K46" s="6">
        <v>56.949530000000003</v>
      </c>
      <c r="L46" s="6">
        <v>55.07882</v>
      </c>
      <c r="M46" s="6">
        <v>63.391829999999999</v>
      </c>
      <c r="N46" s="6">
        <v>65.735380000000006</v>
      </c>
      <c r="O46" s="6">
        <v>64.593429999999998</v>
      </c>
      <c r="P46" s="1">
        <v>44</v>
      </c>
    </row>
    <row r="47" spans="1:16">
      <c r="A47" t="str">
        <f t="shared" si="0"/>
        <v>St. Clair_HAD45_2039_fall</v>
      </c>
      <c r="B47" t="s">
        <v>2</v>
      </c>
      <c r="D47" t="s">
        <v>15</v>
      </c>
      <c r="E47">
        <v>2039</v>
      </c>
      <c r="F47" t="s">
        <v>52</v>
      </c>
      <c r="G47" s="6">
        <v>43.137819999999998</v>
      </c>
      <c r="H47" s="6">
        <v>46.897289999999998</v>
      </c>
      <c r="I47" s="6">
        <v>44.827770000000001</v>
      </c>
      <c r="J47" s="6">
        <v>53.191079999999999</v>
      </c>
      <c r="K47" s="6">
        <v>55.803460000000001</v>
      </c>
      <c r="L47" s="6">
        <v>54.340539999999997</v>
      </c>
      <c r="M47" s="6">
        <v>63.097560000000001</v>
      </c>
      <c r="N47" s="6">
        <v>64.711669999999998</v>
      </c>
      <c r="O47" s="6">
        <v>63.855179999999997</v>
      </c>
      <c r="P47" s="1">
        <v>45</v>
      </c>
    </row>
    <row r="48" spans="1:16">
      <c r="A48" t="str">
        <f t="shared" si="0"/>
        <v>Wayne_HAD45_2039_fall</v>
      </c>
      <c r="B48" t="s">
        <v>3</v>
      </c>
      <c r="D48" t="s">
        <v>15</v>
      </c>
      <c r="E48">
        <v>2039</v>
      </c>
      <c r="F48" t="s">
        <v>52</v>
      </c>
      <c r="G48" s="6">
        <v>44.170589999999997</v>
      </c>
      <c r="H48" s="6">
        <v>48.730240000000002</v>
      </c>
      <c r="I48" s="6">
        <v>46.444540000000003</v>
      </c>
      <c r="J48" s="6">
        <v>54.985750000000003</v>
      </c>
      <c r="K48" s="6">
        <v>56.950130000000001</v>
      </c>
      <c r="L48" s="6">
        <v>55.941569999999999</v>
      </c>
      <c r="M48" s="6">
        <v>64.302319999999995</v>
      </c>
      <c r="N48" s="6">
        <v>66.470860000000002</v>
      </c>
      <c r="O48" s="6">
        <v>65.442440000000005</v>
      </c>
      <c r="P48" s="1">
        <v>46</v>
      </c>
    </row>
    <row r="49" spans="1:16">
      <c r="A49" t="str">
        <f t="shared" si="0"/>
        <v>Oakland_HAD45_2039_fall</v>
      </c>
      <c r="B49" t="s">
        <v>4</v>
      </c>
      <c r="D49" t="s">
        <v>15</v>
      </c>
      <c r="E49">
        <v>2039</v>
      </c>
      <c r="F49" t="s">
        <v>52</v>
      </c>
      <c r="G49" s="6">
        <v>44.08023</v>
      </c>
      <c r="H49" s="6">
        <v>47.215499999999999</v>
      </c>
      <c r="I49" s="6">
        <v>45.002659999999999</v>
      </c>
      <c r="J49" s="6">
        <v>53.658270000000002</v>
      </c>
      <c r="K49" s="6">
        <v>56.446219999999997</v>
      </c>
      <c r="L49" s="6">
        <v>54.539810000000003</v>
      </c>
      <c r="M49" s="6">
        <v>62.92821</v>
      </c>
      <c r="N49" s="6">
        <v>65.680499999999995</v>
      </c>
      <c r="O49" s="6">
        <v>64.080410000000001</v>
      </c>
      <c r="P49" s="1">
        <v>47</v>
      </c>
    </row>
    <row r="50" spans="1:16">
      <c r="A50" t="str">
        <f t="shared" si="0"/>
        <v>Livingston_HAD45_2039_fall</v>
      </c>
      <c r="B50" t="s">
        <v>5</v>
      </c>
      <c r="D50" t="s">
        <v>15</v>
      </c>
      <c r="E50">
        <v>2039</v>
      </c>
      <c r="F50" t="s">
        <v>52</v>
      </c>
      <c r="G50" s="6">
        <v>43.801560000000002</v>
      </c>
      <c r="H50" s="6">
        <v>44.733750000000001</v>
      </c>
      <c r="I50" s="6">
        <v>44.210149999999999</v>
      </c>
      <c r="J50" s="6">
        <v>53.770800000000001</v>
      </c>
      <c r="K50" s="6">
        <v>54.544589999999999</v>
      </c>
      <c r="L50" s="6">
        <v>54.061489999999999</v>
      </c>
      <c r="M50" s="6">
        <v>63.0535</v>
      </c>
      <c r="N50" s="6">
        <v>64.570059999999998</v>
      </c>
      <c r="O50" s="6">
        <v>63.91572</v>
      </c>
      <c r="P50" s="1">
        <v>48</v>
      </c>
    </row>
    <row r="51" spans="1:16">
      <c r="A51" t="str">
        <f t="shared" si="0"/>
        <v>Washtenaw_HAD45_2039_fall</v>
      </c>
      <c r="B51" t="s">
        <v>6</v>
      </c>
      <c r="D51" t="s">
        <v>15</v>
      </c>
      <c r="E51">
        <v>2039</v>
      </c>
      <c r="F51" t="s">
        <v>52</v>
      </c>
      <c r="G51" s="6">
        <v>43.851439999999997</v>
      </c>
      <c r="H51" s="6">
        <v>45.852379999999997</v>
      </c>
      <c r="I51" s="6">
        <v>44.657470000000004</v>
      </c>
      <c r="J51" s="6">
        <v>54.147770000000001</v>
      </c>
      <c r="K51" s="6">
        <v>55.777200000000001</v>
      </c>
      <c r="L51" s="6">
        <v>54.84252</v>
      </c>
      <c r="M51" s="6">
        <v>64.165319999999994</v>
      </c>
      <c r="N51" s="6">
        <v>66.200590000000005</v>
      </c>
      <c r="O51" s="6">
        <v>65.031490000000005</v>
      </c>
      <c r="P51" s="1">
        <v>49</v>
      </c>
    </row>
    <row r="52" spans="1:16">
      <c r="A52" t="str">
        <f t="shared" si="0"/>
        <v>Monroe_HAD45_2039_winter</v>
      </c>
      <c r="B52" t="s">
        <v>0</v>
      </c>
      <c r="D52" t="s">
        <v>15</v>
      </c>
      <c r="E52">
        <v>2039</v>
      </c>
      <c r="F52" t="s">
        <v>53</v>
      </c>
      <c r="G52" s="6">
        <v>21.32199</v>
      </c>
      <c r="H52" s="6">
        <v>24.843060000000001</v>
      </c>
      <c r="I52" s="6">
        <v>23.020250000000001</v>
      </c>
      <c r="J52" s="6">
        <v>29.44351</v>
      </c>
      <c r="K52" s="6">
        <v>31.928260000000002</v>
      </c>
      <c r="L52" s="6">
        <v>30.569019999999998</v>
      </c>
      <c r="M52" s="6">
        <v>35.918759999999999</v>
      </c>
      <c r="N52" s="6">
        <v>37.755450000000003</v>
      </c>
      <c r="O52" s="6">
        <v>36.714370000000002</v>
      </c>
      <c r="P52" s="1">
        <v>50</v>
      </c>
    </row>
    <row r="53" spans="1:16">
      <c r="A53" t="str">
        <f t="shared" si="0"/>
        <v>Macomb_HAD45_2039_winter</v>
      </c>
      <c r="B53" t="s">
        <v>1</v>
      </c>
      <c r="D53" t="s">
        <v>15</v>
      </c>
      <c r="E53">
        <v>2039</v>
      </c>
      <c r="F53" t="s">
        <v>53</v>
      </c>
      <c r="G53" s="6">
        <v>20.288180000000001</v>
      </c>
      <c r="H53" s="6">
        <v>25.038170000000001</v>
      </c>
      <c r="I53" s="6">
        <v>22.26416</v>
      </c>
      <c r="J53" s="6">
        <v>28.703469999999999</v>
      </c>
      <c r="K53" s="6">
        <v>31.737469999999998</v>
      </c>
      <c r="L53" s="6">
        <v>29.994350000000001</v>
      </c>
      <c r="M53" s="6">
        <v>34.918950000000002</v>
      </c>
      <c r="N53" s="6">
        <v>37.016289999999998</v>
      </c>
      <c r="O53" s="6">
        <v>36.061700000000002</v>
      </c>
      <c r="P53" s="1">
        <v>51</v>
      </c>
    </row>
    <row r="54" spans="1:16">
      <c r="A54" t="str">
        <f t="shared" si="0"/>
        <v>St. Clair_HAD45_2039_winter</v>
      </c>
      <c r="B54" t="s">
        <v>2</v>
      </c>
      <c r="D54" t="s">
        <v>15</v>
      </c>
      <c r="E54">
        <v>2039</v>
      </c>
      <c r="F54" t="s">
        <v>53</v>
      </c>
      <c r="G54" s="6">
        <v>19.713760000000001</v>
      </c>
      <c r="H54" s="6">
        <v>23.59638</v>
      </c>
      <c r="I54" s="6">
        <v>21.55555</v>
      </c>
      <c r="J54" s="6">
        <v>28.094650000000001</v>
      </c>
      <c r="K54" s="6">
        <v>30.80367</v>
      </c>
      <c r="L54" s="6">
        <v>29.34685</v>
      </c>
      <c r="M54" s="6">
        <v>34.422910000000002</v>
      </c>
      <c r="N54" s="6">
        <v>36.295639999999999</v>
      </c>
      <c r="O54" s="6">
        <v>35.305619999999998</v>
      </c>
      <c r="P54" s="1">
        <v>52</v>
      </c>
    </row>
    <row r="55" spans="1:16">
      <c r="A55" t="str">
        <f t="shared" si="0"/>
        <v>Wayne_HAD45_2039_winter</v>
      </c>
      <c r="B55" t="s">
        <v>3</v>
      </c>
      <c r="D55" t="s">
        <v>15</v>
      </c>
      <c r="E55">
        <v>2039</v>
      </c>
      <c r="F55" t="s">
        <v>53</v>
      </c>
      <c r="G55" s="6">
        <v>21.73151</v>
      </c>
      <c r="H55" s="6">
        <v>25.264489999999999</v>
      </c>
      <c r="I55" s="6">
        <v>23.333120000000001</v>
      </c>
      <c r="J55" s="6">
        <v>29.628599999999999</v>
      </c>
      <c r="K55" s="6">
        <v>31.722090000000001</v>
      </c>
      <c r="L55" s="6">
        <v>30.668600000000001</v>
      </c>
      <c r="M55" s="6">
        <v>35.809280000000001</v>
      </c>
      <c r="N55" s="6">
        <v>37.39235</v>
      </c>
      <c r="O55" s="6">
        <v>36.50808</v>
      </c>
      <c r="P55" s="1">
        <v>53</v>
      </c>
    </row>
    <row r="56" spans="1:16">
      <c r="A56" t="str">
        <f t="shared" si="0"/>
        <v>Oakland_HAD45_2039_winter</v>
      </c>
      <c r="B56" t="s">
        <v>4</v>
      </c>
      <c r="D56" t="s">
        <v>15</v>
      </c>
      <c r="E56">
        <v>2039</v>
      </c>
      <c r="F56" t="s">
        <v>53</v>
      </c>
      <c r="G56" s="6">
        <v>20.417159999999999</v>
      </c>
      <c r="H56" s="6">
        <v>24.053629999999998</v>
      </c>
      <c r="I56" s="6">
        <v>21.58013</v>
      </c>
      <c r="J56" s="6">
        <v>28.20243</v>
      </c>
      <c r="K56" s="6">
        <v>31.249649999999999</v>
      </c>
      <c r="L56" s="6">
        <v>29.131150000000002</v>
      </c>
      <c r="M56" s="6">
        <v>34.201259999999998</v>
      </c>
      <c r="N56" s="6">
        <v>36.912799999999997</v>
      </c>
      <c r="O56" s="6">
        <v>35.145530000000001</v>
      </c>
      <c r="P56" s="1">
        <v>54</v>
      </c>
    </row>
    <row r="57" spans="1:16">
      <c r="A57" t="str">
        <f t="shared" si="0"/>
        <v>Livingston_HAD45_2039_winter</v>
      </c>
      <c r="B57" t="s">
        <v>5</v>
      </c>
      <c r="D57" t="s">
        <v>15</v>
      </c>
      <c r="E57">
        <v>2039</v>
      </c>
      <c r="F57" t="s">
        <v>53</v>
      </c>
      <c r="G57" s="6">
        <v>20.63353</v>
      </c>
      <c r="H57" s="6">
        <v>21.405760000000001</v>
      </c>
      <c r="I57" s="6">
        <v>21.030639999999998</v>
      </c>
      <c r="J57" s="6">
        <v>28.444130000000001</v>
      </c>
      <c r="K57" s="6">
        <v>29.14151</v>
      </c>
      <c r="L57" s="6">
        <v>28.811959999999999</v>
      </c>
      <c r="M57" s="6">
        <v>34.411160000000002</v>
      </c>
      <c r="N57" s="6">
        <v>35.459359999999997</v>
      </c>
      <c r="O57" s="6">
        <v>35.025129999999997</v>
      </c>
      <c r="P57" s="1">
        <v>55</v>
      </c>
    </row>
    <row r="58" spans="1:16">
      <c r="A58" t="str">
        <f t="shared" si="0"/>
        <v>Washtenaw_HAD45_2039_winter</v>
      </c>
      <c r="B58" t="s">
        <v>6</v>
      </c>
      <c r="D58" t="s">
        <v>15</v>
      </c>
      <c r="E58">
        <v>2039</v>
      </c>
      <c r="F58" t="s">
        <v>53</v>
      </c>
      <c r="G58" s="6">
        <v>20.897860000000001</v>
      </c>
      <c r="H58" s="6">
        <v>22.951149999999998</v>
      </c>
      <c r="I58" s="6">
        <v>21.692460000000001</v>
      </c>
      <c r="J58" s="6">
        <v>28.69753</v>
      </c>
      <c r="K58" s="6">
        <v>30.514240000000001</v>
      </c>
      <c r="L58" s="6">
        <v>29.442699999999999</v>
      </c>
      <c r="M58" s="6">
        <v>35.064630000000001</v>
      </c>
      <c r="N58" s="6">
        <v>36.697189999999999</v>
      </c>
      <c r="O58" s="6">
        <v>35.764960000000002</v>
      </c>
      <c r="P58" s="1">
        <v>56</v>
      </c>
    </row>
    <row r="59" spans="1:16">
      <c r="A59" t="str">
        <f t="shared" si="0"/>
        <v>Monroe_HAD45_2069_spring</v>
      </c>
      <c r="B59" t="s">
        <v>0</v>
      </c>
      <c r="D59" t="s">
        <v>15</v>
      </c>
      <c r="E59">
        <v>2069</v>
      </c>
      <c r="F59" t="s">
        <v>50</v>
      </c>
      <c r="G59" s="6">
        <v>41.656700000000001</v>
      </c>
      <c r="H59" s="6">
        <v>45.398589999999999</v>
      </c>
      <c r="I59" s="6">
        <v>43.530079999999998</v>
      </c>
      <c r="J59" s="6">
        <v>52.712209999999999</v>
      </c>
      <c r="K59" s="6">
        <v>54.521470000000001</v>
      </c>
      <c r="L59" s="6">
        <v>53.381340000000002</v>
      </c>
      <c r="M59" s="6">
        <v>61.728549999999998</v>
      </c>
      <c r="N59" s="6">
        <v>63.920659999999998</v>
      </c>
      <c r="O59" s="6">
        <v>63.235909999999997</v>
      </c>
      <c r="P59" s="1">
        <v>57</v>
      </c>
    </row>
    <row r="60" spans="1:16">
      <c r="A60" t="str">
        <f t="shared" si="0"/>
        <v>Macomb_HAD45_2069_spring</v>
      </c>
      <c r="B60" t="s">
        <v>1</v>
      </c>
      <c r="D60" t="s">
        <v>15</v>
      </c>
      <c r="E60">
        <v>2069</v>
      </c>
      <c r="F60" t="s">
        <v>50</v>
      </c>
      <c r="G60" s="6">
        <v>40.089880000000001</v>
      </c>
      <c r="H60" s="6">
        <v>44.81279</v>
      </c>
      <c r="I60" s="6">
        <v>42.053660000000001</v>
      </c>
      <c r="J60" s="6">
        <v>50.695010000000003</v>
      </c>
      <c r="K60" s="6">
        <v>53.762309999999999</v>
      </c>
      <c r="L60" s="6">
        <v>51.984220000000001</v>
      </c>
      <c r="M60" s="6">
        <v>60.44464</v>
      </c>
      <c r="N60" s="6">
        <v>63.007860000000001</v>
      </c>
      <c r="O60" s="6">
        <v>61.918990000000001</v>
      </c>
      <c r="P60" s="1">
        <v>58</v>
      </c>
    </row>
    <row r="61" spans="1:16">
      <c r="A61" t="str">
        <f t="shared" si="0"/>
        <v>St. Clair_HAD45_2069_spring</v>
      </c>
      <c r="B61" t="s">
        <v>2</v>
      </c>
      <c r="D61" t="s">
        <v>15</v>
      </c>
      <c r="E61">
        <v>2069</v>
      </c>
      <c r="F61" t="s">
        <v>50</v>
      </c>
      <c r="G61" s="6">
        <v>39.222239999999999</v>
      </c>
      <c r="H61" s="6">
        <v>42.80977</v>
      </c>
      <c r="I61" s="6">
        <v>41.063200000000002</v>
      </c>
      <c r="J61" s="6">
        <v>49.349739999999997</v>
      </c>
      <c r="K61" s="6">
        <v>52.14669</v>
      </c>
      <c r="L61" s="6">
        <v>50.876719999999999</v>
      </c>
      <c r="M61" s="6">
        <v>59.481189999999998</v>
      </c>
      <c r="N61" s="6">
        <v>62.050890000000003</v>
      </c>
      <c r="O61" s="6">
        <v>60.694290000000002</v>
      </c>
      <c r="P61" s="1">
        <v>59</v>
      </c>
    </row>
    <row r="62" spans="1:16">
      <c r="A62" t="str">
        <f t="shared" si="0"/>
        <v>Wayne_HAD45_2069_spring</v>
      </c>
      <c r="B62" t="s">
        <v>3</v>
      </c>
      <c r="D62" t="s">
        <v>15</v>
      </c>
      <c r="E62">
        <v>2069</v>
      </c>
      <c r="F62" t="s">
        <v>50</v>
      </c>
      <c r="G62" s="6">
        <v>42.094940000000001</v>
      </c>
      <c r="H62" s="6">
        <v>45.155239999999999</v>
      </c>
      <c r="I62" s="6">
        <v>43.572310000000002</v>
      </c>
      <c r="J62" s="6">
        <v>52.665129999999998</v>
      </c>
      <c r="K62" s="6">
        <v>53.837620000000001</v>
      </c>
      <c r="L62" s="6">
        <v>53.257939999999998</v>
      </c>
      <c r="M62" s="6">
        <v>61.738390000000003</v>
      </c>
      <c r="N62" s="6">
        <v>63.893410000000003</v>
      </c>
      <c r="O62" s="6">
        <v>62.947659999999999</v>
      </c>
      <c r="P62" s="1">
        <v>60</v>
      </c>
    </row>
    <row r="63" spans="1:16">
      <c r="A63" t="str">
        <f t="shared" si="0"/>
        <v>Oakland_HAD45_2069_spring</v>
      </c>
      <c r="B63" t="s">
        <v>4</v>
      </c>
      <c r="D63" t="s">
        <v>15</v>
      </c>
      <c r="E63">
        <v>2069</v>
      </c>
      <c r="F63" t="s">
        <v>50</v>
      </c>
      <c r="G63" s="6">
        <v>40.959499999999998</v>
      </c>
      <c r="H63" s="6">
        <v>44.051990000000004</v>
      </c>
      <c r="I63" s="6">
        <v>41.873109999999997</v>
      </c>
      <c r="J63" s="6">
        <v>50.878590000000003</v>
      </c>
      <c r="K63" s="6">
        <v>53.536650000000002</v>
      </c>
      <c r="L63" s="6">
        <v>51.86824</v>
      </c>
      <c r="M63" s="6">
        <v>60.650410000000001</v>
      </c>
      <c r="N63" s="6">
        <v>63.134140000000002</v>
      </c>
      <c r="O63" s="6">
        <v>61.866959999999999</v>
      </c>
      <c r="P63" s="1">
        <v>61</v>
      </c>
    </row>
    <row r="64" spans="1:16">
      <c r="A64" t="str">
        <f t="shared" si="0"/>
        <v>Livingston_HAD45_2069_spring</v>
      </c>
      <c r="B64" t="s">
        <v>5</v>
      </c>
      <c r="D64" t="s">
        <v>15</v>
      </c>
      <c r="E64">
        <v>2069</v>
      </c>
      <c r="F64" t="s">
        <v>50</v>
      </c>
      <c r="G64" s="6">
        <v>40.987740000000002</v>
      </c>
      <c r="H64" s="6">
        <v>41.827089999999998</v>
      </c>
      <c r="I64" s="6">
        <v>41.341209999999997</v>
      </c>
      <c r="J64" s="6">
        <v>51.066240000000001</v>
      </c>
      <c r="K64" s="6">
        <v>52.033589999999997</v>
      </c>
      <c r="L64" s="6">
        <v>51.504689999999997</v>
      </c>
      <c r="M64" s="6">
        <v>60.82658</v>
      </c>
      <c r="N64" s="6">
        <v>62.385370000000002</v>
      </c>
      <c r="O64" s="6">
        <v>61.67118</v>
      </c>
      <c r="P64" s="1">
        <v>62</v>
      </c>
    </row>
    <row r="65" spans="1:16">
      <c r="A65" t="str">
        <f t="shared" si="0"/>
        <v>Washtenaw_HAD45_2069_spring</v>
      </c>
      <c r="B65" t="s">
        <v>6</v>
      </c>
      <c r="D65" t="s">
        <v>15</v>
      </c>
      <c r="E65">
        <v>2069</v>
      </c>
      <c r="F65" t="s">
        <v>50</v>
      </c>
      <c r="G65" s="6">
        <v>41.334409999999998</v>
      </c>
      <c r="H65" s="6">
        <v>43.360619999999997</v>
      </c>
      <c r="I65" s="6">
        <v>42.096989999999998</v>
      </c>
      <c r="J65" s="6">
        <v>51.753979999999999</v>
      </c>
      <c r="K65" s="6">
        <v>53.778100000000002</v>
      </c>
      <c r="L65" s="6">
        <v>52.530880000000003</v>
      </c>
      <c r="M65" s="6">
        <v>62.000680000000003</v>
      </c>
      <c r="N65" s="6">
        <v>64.199979999999996</v>
      </c>
      <c r="O65" s="6">
        <v>62.968330000000002</v>
      </c>
      <c r="P65" s="1">
        <v>63</v>
      </c>
    </row>
    <row r="66" spans="1:16">
      <c r="A66" t="str">
        <f t="shared" si="0"/>
        <v>Monroe_HAD45_2069_summer</v>
      </c>
      <c r="B66" t="s">
        <v>0</v>
      </c>
      <c r="D66" t="s">
        <v>15</v>
      </c>
      <c r="E66">
        <v>2069</v>
      </c>
      <c r="F66" t="s">
        <v>51</v>
      </c>
      <c r="G66" s="6">
        <v>63.294820000000001</v>
      </c>
      <c r="H66" s="6">
        <v>68.844449999999995</v>
      </c>
      <c r="I66" s="6">
        <v>66.258709999999994</v>
      </c>
      <c r="J66" s="6">
        <v>76.031189999999995</v>
      </c>
      <c r="K66" s="6">
        <v>79.497839999999997</v>
      </c>
      <c r="L66" s="6">
        <v>77.762169999999998</v>
      </c>
      <c r="M66" s="6">
        <v>87.589380000000006</v>
      </c>
      <c r="N66" s="6">
        <v>90.439120000000003</v>
      </c>
      <c r="O66" s="6">
        <v>89.30471</v>
      </c>
      <c r="P66" s="1">
        <v>64</v>
      </c>
    </row>
    <row r="67" spans="1:16">
      <c r="A67" t="str">
        <f t="shared" ref="A67:A130" si="1">_xlfn.CONCAT(B67,"_",D67,"_",E67,"_",F67)</f>
        <v>Macomb_HAD45_2069_summer</v>
      </c>
      <c r="B67" t="s">
        <v>1</v>
      </c>
      <c r="D67" t="s">
        <v>15</v>
      </c>
      <c r="E67">
        <v>2069</v>
      </c>
      <c r="F67" t="s">
        <v>51</v>
      </c>
      <c r="G67" s="6">
        <v>63.078769999999999</v>
      </c>
      <c r="H67" s="6">
        <v>68.348969999999994</v>
      </c>
      <c r="I67" s="6">
        <v>65.048150000000007</v>
      </c>
      <c r="J67" s="6">
        <v>75.071420000000003</v>
      </c>
      <c r="K67" s="6">
        <v>78.425489999999996</v>
      </c>
      <c r="L67" s="6">
        <v>76.28931</v>
      </c>
      <c r="M67" s="6">
        <v>86.250969999999995</v>
      </c>
      <c r="N67" s="6">
        <v>88.70702</v>
      </c>
      <c r="O67" s="6">
        <v>87.560109999999995</v>
      </c>
      <c r="P67" s="1">
        <v>65</v>
      </c>
    </row>
    <row r="68" spans="1:16">
      <c r="A68" t="str">
        <f t="shared" si="1"/>
        <v>St. Clair_HAD45_2069_summer</v>
      </c>
      <c r="B68" t="s">
        <v>2</v>
      </c>
      <c r="D68" t="s">
        <v>15</v>
      </c>
      <c r="E68">
        <v>2069</v>
      </c>
      <c r="F68" t="s">
        <v>51</v>
      </c>
      <c r="G68" s="6">
        <v>61.833799999999997</v>
      </c>
      <c r="H68" s="6">
        <v>65.995419999999996</v>
      </c>
      <c r="I68" s="6">
        <v>63.865580000000001</v>
      </c>
      <c r="J68" s="6">
        <v>73.487189999999998</v>
      </c>
      <c r="K68" s="6">
        <v>76.745350000000002</v>
      </c>
      <c r="L68" s="6">
        <v>75.188040000000001</v>
      </c>
      <c r="M68" s="6">
        <v>85.165629999999993</v>
      </c>
      <c r="N68" s="6">
        <v>87.525390000000002</v>
      </c>
      <c r="O68" s="6">
        <v>86.537869999999998</v>
      </c>
      <c r="P68" s="1">
        <v>66</v>
      </c>
    </row>
    <row r="69" spans="1:16">
      <c r="A69" t="str">
        <f t="shared" si="1"/>
        <v>Wayne_HAD45_2069_summer</v>
      </c>
      <c r="B69" t="s">
        <v>3</v>
      </c>
      <c r="D69" t="s">
        <v>15</v>
      </c>
      <c r="E69">
        <v>2069</v>
      </c>
      <c r="F69" t="s">
        <v>51</v>
      </c>
      <c r="G69" s="6">
        <v>64.075450000000004</v>
      </c>
      <c r="H69" s="6">
        <v>68.722830000000002</v>
      </c>
      <c r="I69" s="6">
        <v>66.420259999999999</v>
      </c>
      <c r="J69" s="6">
        <v>76.345479999999995</v>
      </c>
      <c r="K69" s="6">
        <v>78.515140000000002</v>
      </c>
      <c r="L69" s="6">
        <v>77.453040000000001</v>
      </c>
      <c r="M69" s="6">
        <v>87.491219999999998</v>
      </c>
      <c r="N69" s="6">
        <v>89.57714</v>
      </c>
      <c r="O69" s="6">
        <v>88.520449999999997</v>
      </c>
      <c r="P69" s="1">
        <v>67</v>
      </c>
    </row>
    <row r="70" spans="1:16">
      <c r="A70" t="str">
        <f t="shared" si="1"/>
        <v>Oakland_HAD45_2069_summer</v>
      </c>
      <c r="B70" t="s">
        <v>4</v>
      </c>
      <c r="D70" t="s">
        <v>15</v>
      </c>
      <c r="E70">
        <v>2069</v>
      </c>
      <c r="F70" t="s">
        <v>51</v>
      </c>
      <c r="G70" s="6">
        <v>63.651769999999999</v>
      </c>
      <c r="H70" s="6">
        <v>67.156180000000006</v>
      </c>
      <c r="I70" s="6">
        <v>64.677269999999993</v>
      </c>
      <c r="J70" s="6">
        <v>75.143190000000004</v>
      </c>
      <c r="K70" s="6">
        <v>77.904219999999995</v>
      </c>
      <c r="L70" s="6">
        <v>75.990740000000002</v>
      </c>
      <c r="M70" s="6">
        <v>86.095410000000001</v>
      </c>
      <c r="N70" s="6">
        <v>88.706419999999994</v>
      </c>
      <c r="O70" s="6">
        <v>87.335099999999997</v>
      </c>
      <c r="P70" s="1">
        <v>68</v>
      </c>
    </row>
    <row r="71" spans="1:16">
      <c r="A71" t="str">
        <f t="shared" si="1"/>
        <v>Livingston_HAD45_2069_summer</v>
      </c>
      <c r="B71" t="s">
        <v>5</v>
      </c>
      <c r="D71" t="s">
        <v>15</v>
      </c>
      <c r="E71">
        <v>2069</v>
      </c>
      <c r="F71" t="s">
        <v>51</v>
      </c>
      <c r="G71" s="6">
        <v>63.47099</v>
      </c>
      <c r="H71" s="6">
        <v>64.518039999999999</v>
      </c>
      <c r="I71" s="6">
        <v>63.981020000000001</v>
      </c>
      <c r="J71" s="6">
        <v>75.207099999999997</v>
      </c>
      <c r="K71" s="6">
        <v>76.049670000000006</v>
      </c>
      <c r="L71" s="6">
        <v>75.543360000000007</v>
      </c>
      <c r="M71" s="6">
        <v>86.248720000000006</v>
      </c>
      <c r="N71" s="6">
        <v>87.835750000000004</v>
      </c>
      <c r="O71" s="6">
        <v>87.138580000000005</v>
      </c>
      <c r="P71" s="1">
        <v>69</v>
      </c>
    </row>
    <row r="72" spans="1:16">
      <c r="A72" t="str">
        <f t="shared" si="1"/>
        <v>Washtenaw_HAD45_2069_summer</v>
      </c>
      <c r="B72" t="s">
        <v>6</v>
      </c>
      <c r="D72" t="s">
        <v>15</v>
      </c>
      <c r="E72">
        <v>2069</v>
      </c>
      <c r="F72" t="s">
        <v>51</v>
      </c>
      <c r="G72" s="6">
        <v>63.474229999999999</v>
      </c>
      <c r="H72" s="6">
        <v>65.78707</v>
      </c>
      <c r="I72" s="6">
        <v>64.550470000000004</v>
      </c>
      <c r="J72" s="6">
        <v>75.727689999999996</v>
      </c>
      <c r="K72" s="6">
        <v>77.531639999999996</v>
      </c>
      <c r="L72" s="6">
        <v>76.420720000000003</v>
      </c>
      <c r="M72" s="6">
        <v>87.464359999999999</v>
      </c>
      <c r="N72" s="6">
        <v>89.467380000000006</v>
      </c>
      <c r="O72" s="6">
        <v>88.327240000000003</v>
      </c>
      <c r="P72" s="1">
        <v>70</v>
      </c>
    </row>
    <row r="73" spans="1:16">
      <c r="A73" t="str">
        <f t="shared" si="1"/>
        <v>Monroe_HAD45_2069_fall</v>
      </c>
      <c r="B73" t="s">
        <v>0</v>
      </c>
      <c r="D73" t="s">
        <v>15</v>
      </c>
      <c r="E73">
        <v>2069</v>
      </c>
      <c r="F73" t="s">
        <v>52</v>
      </c>
      <c r="G73" s="6">
        <v>45.427970000000002</v>
      </c>
      <c r="H73" s="6">
        <v>50.054430000000004</v>
      </c>
      <c r="I73" s="6">
        <v>47.784089999999999</v>
      </c>
      <c r="J73" s="6">
        <v>56.857190000000003</v>
      </c>
      <c r="K73" s="6">
        <v>59.520139999999998</v>
      </c>
      <c r="L73" s="6">
        <v>57.989699999999999</v>
      </c>
      <c r="M73" s="6">
        <v>66.280900000000003</v>
      </c>
      <c r="N73" s="6">
        <v>69.133120000000005</v>
      </c>
      <c r="O73" s="6">
        <v>68.181229999999999</v>
      </c>
      <c r="P73" s="1">
        <v>71</v>
      </c>
    </row>
    <row r="74" spans="1:16">
      <c r="A74" t="str">
        <f t="shared" si="1"/>
        <v>Macomb_HAD45_2069_fall</v>
      </c>
      <c r="B74" t="s">
        <v>1</v>
      </c>
      <c r="D74" t="s">
        <v>15</v>
      </c>
      <c r="E74">
        <v>2069</v>
      </c>
      <c r="F74" t="s">
        <v>52</v>
      </c>
      <c r="G74" s="6">
        <v>45.504330000000003</v>
      </c>
      <c r="H74" s="6">
        <v>50.24174</v>
      </c>
      <c r="I74" s="6">
        <v>47.309840000000001</v>
      </c>
      <c r="J74" s="6">
        <v>55.82582</v>
      </c>
      <c r="K74" s="6">
        <v>58.855739999999997</v>
      </c>
      <c r="L74" s="6">
        <v>56.966419999999999</v>
      </c>
      <c r="M74" s="6">
        <v>65.396609999999995</v>
      </c>
      <c r="N74" s="6">
        <v>67.750870000000006</v>
      </c>
      <c r="O74" s="6">
        <v>66.608180000000004</v>
      </c>
      <c r="P74" s="1">
        <v>72</v>
      </c>
    </row>
    <row r="75" spans="1:16">
      <c r="A75" t="str">
        <f t="shared" si="1"/>
        <v>St. Clair_HAD45_2069_fall</v>
      </c>
      <c r="B75" t="s">
        <v>2</v>
      </c>
      <c r="D75" t="s">
        <v>15</v>
      </c>
      <c r="E75">
        <v>2069</v>
      </c>
      <c r="F75" t="s">
        <v>52</v>
      </c>
      <c r="G75" s="6">
        <v>44.844380000000001</v>
      </c>
      <c r="H75" s="6">
        <v>48.687510000000003</v>
      </c>
      <c r="I75" s="6">
        <v>46.567149999999998</v>
      </c>
      <c r="J75" s="6">
        <v>55.040930000000003</v>
      </c>
      <c r="K75" s="6">
        <v>57.731209999999997</v>
      </c>
      <c r="L75" s="6">
        <v>56.21837</v>
      </c>
      <c r="M75" s="6">
        <v>65.109380000000002</v>
      </c>
      <c r="N75" s="6">
        <v>66.760130000000004</v>
      </c>
      <c r="O75" s="6">
        <v>65.853880000000004</v>
      </c>
      <c r="P75" s="1">
        <v>73</v>
      </c>
    </row>
    <row r="76" spans="1:16">
      <c r="A76" t="str">
        <f t="shared" si="1"/>
        <v>Wayne_HAD45_2069_fall</v>
      </c>
      <c r="B76" t="s">
        <v>3</v>
      </c>
      <c r="D76" t="s">
        <v>15</v>
      </c>
      <c r="E76">
        <v>2069</v>
      </c>
      <c r="F76" t="s">
        <v>52</v>
      </c>
      <c r="G76" s="6">
        <v>45.985259999999997</v>
      </c>
      <c r="H76" s="6">
        <v>50.519860000000001</v>
      </c>
      <c r="I76" s="6">
        <v>48.252009999999999</v>
      </c>
      <c r="J76" s="6">
        <v>56.901899999999998</v>
      </c>
      <c r="K76" s="6">
        <v>58.863480000000003</v>
      </c>
      <c r="L76" s="6">
        <v>57.867820000000002</v>
      </c>
      <c r="M76" s="6">
        <v>66.328860000000006</v>
      </c>
      <c r="N76" s="6">
        <v>68.502610000000004</v>
      </c>
      <c r="O76" s="6">
        <v>67.469250000000002</v>
      </c>
      <c r="P76" s="1">
        <v>74</v>
      </c>
    </row>
    <row r="77" spans="1:16">
      <c r="A77" t="str">
        <f t="shared" si="1"/>
        <v>Oakland_HAD45_2069_fall</v>
      </c>
      <c r="B77" t="s">
        <v>4</v>
      </c>
      <c r="D77" t="s">
        <v>15</v>
      </c>
      <c r="E77">
        <v>2069</v>
      </c>
      <c r="F77" t="s">
        <v>52</v>
      </c>
      <c r="G77" s="6">
        <v>45.807389999999998</v>
      </c>
      <c r="H77" s="6">
        <v>48.991439999999997</v>
      </c>
      <c r="I77" s="6">
        <v>46.74644</v>
      </c>
      <c r="J77" s="6">
        <v>55.559539999999998</v>
      </c>
      <c r="K77" s="6">
        <v>58.352670000000003</v>
      </c>
      <c r="L77" s="6">
        <v>56.43403</v>
      </c>
      <c r="M77" s="6">
        <v>64.966610000000003</v>
      </c>
      <c r="N77" s="6">
        <v>67.699129999999997</v>
      </c>
      <c r="O77" s="6">
        <v>66.106080000000006</v>
      </c>
      <c r="P77" s="1">
        <v>75</v>
      </c>
    </row>
    <row r="78" spans="1:16">
      <c r="A78" t="str">
        <f t="shared" si="1"/>
        <v>Livingston_HAD45_2069_fall</v>
      </c>
      <c r="B78" t="s">
        <v>5</v>
      </c>
      <c r="D78" t="s">
        <v>15</v>
      </c>
      <c r="E78">
        <v>2069</v>
      </c>
      <c r="F78" t="s">
        <v>52</v>
      </c>
      <c r="G78" s="6">
        <v>45.560580000000002</v>
      </c>
      <c r="H78" s="6">
        <v>46.500950000000003</v>
      </c>
      <c r="I78" s="6">
        <v>45.95711</v>
      </c>
      <c r="J78" s="6">
        <v>55.674979999999998</v>
      </c>
      <c r="K78" s="6">
        <v>56.458550000000002</v>
      </c>
      <c r="L78" s="6">
        <v>55.967799999999997</v>
      </c>
      <c r="M78" s="6">
        <v>65.091300000000004</v>
      </c>
      <c r="N78" s="6">
        <v>66.603899999999996</v>
      </c>
      <c r="O78" s="6">
        <v>65.962040000000002</v>
      </c>
      <c r="P78" s="1">
        <v>76</v>
      </c>
    </row>
    <row r="79" spans="1:16">
      <c r="A79" t="str">
        <f t="shared" si="1"/>
        <v>Washtenaw_HAD45_2069_fall</v>
      </c>
      <c r="B79" t="s">
        <v>6</v>
      </c>
      <c r="D79" t="s">
        <v>15</v>
      </c>
      <c r="E79">
        <v>2069</v>
      </c>
      <c r="F79" t="s">
        <v>52</v>
      </c>
      <c r="G79" s="6">
        <v>45.635829999999999</v>
      </c>
      <c r="H79" s="6">
        <v>47.620350000000002</v>
      </c>
      <c r="I79" s="6">
        <v>46.424520000000001</v>
      </c>
      <c r="J79" s="6">
        <v>56.056229999999999</v>
      </c>
      <c r="K79" s="6">
        <v>57.691299999999998</v>
      </c>
      <c r="L79" s="6">
        <v>56.753590000000003</v>
      </c>
      <c r="M79" s="6">
        <v>66.211250000000007</v>
      </c>
      <c r="N79" s="6">
        <v>68.218339999999998</v>
      </c>
      <c r="O79" s="6">
        <v>67.067170000000004</v>
      </c>
      <c r="P79" s="1">
        <v>77</v>
      </c>
    </row>
    <row r="80" spans="1:16">
      <c r="A80" t="str">
        <f t="shared" si="1"/>
        <v>Monroe_HAD45_2069_winter</v>
      </c>
      <c r="B80" t="s">
        <v>0</v>
      </c>
      <c r="D80" t="s">
        <v>15</v>
      </c>
      <c r="E80">
        <v>2069</v>
      </c>
      <c r="F80" t="s">
        <v>53</v>
      </c>
      <c r="G80" s="6">
        <v>27.568049999999999</v>
      </c>
      <c r="H80" s="6">
        <v>30.995560000000001</v>
      </c>
      <c r="I80" s="6">
        <v>29.237690000000001</v>
      </c>
      <c r="J80" s="6">
        <v>35.141860000000001</v>
      </c>
      <c r="K80" s="6">
        <v>37.542009999999998</v>
      </c>
      <c r="L80" s="6">
        <v>36.223640000000003</v>
      </c>
      <c r="M80" s="6">
        <v>41.732120000000002</v>
      </c>
      <c r="N80" s="6">
        <v>43.530419999999999</v>
      </c>
      <c r="O80" s="6">
        <v>42.524259999999998</v>
      </c>
      <c r="P80" s="1">
        <v>78</v>
      </c>
    </row>
    <row r="81" spans="1:16">
      <c r="A81" t="str">
        <f t="shared" si="1"/>
        <v>Macomb_HAD45_2069_winter</v>
      </c>
      <c r="B81" t="s">
        <v>1</v>
      </c>
      <c r="D81" t="s">
        <v>15</v>
      </c>
      <c r="E81">
        <v>2069</v>
      </c>
      <c r="F81" t="s">
        <v>53</v>
      </c>
      <c r="G81" s="6">
        <v>26.65558</v>
      </c>
      <c r="H81" s="6">
        <v>31.291920000000001</v>
      </c>
      <c r="I81" s="6">
        <v>28.612100000000002</v>
      </c>
      <c r="J81" s="6">
        <v>34.377290000000002</v>
      </c>
      <c r="K81" s="6">
        <v>37.38635</v>
      </c>
      <c r="L81" s="6">
        <v>35.653129999999997</v>
      </c>
      <c r="M81" s="6">
        <v>40.652549999999998</v>
      </c>
      <c r="N81" s="6">
        <v>42.829650000000001</v>
      </c>
      <c r="O81" s="6">
        <v>41.835529999999999</v>
      </c>
      <c r="P81" s="1">
        <v>79</v>
      </c>
    </row>
    <row r="82" spans="1:16">
      <c r="A82" t="str">
        <f t="shared" si="1"/>
        <v>St. Clair_HAD45_2069_winter</v>
      </c>
      <c r="B82" t="s">
        <v>2</v>
      </c>
      <c r="D82" t="s">
        <v>15</v>
      </c>
      <c r="E82">
        <v>2069</v>
      </c>
      <c r="F82" t="s">
        <v>53</v>
      </c>
      <c r="G82" s="6">
        <v>26.060449999999999</v>
      </c>
      <c r="H82" s="6">
        <v>29.925170000000001</v>
      </c>
      <c r="I82" s="6">
        <v>27.905419999999999</v>
      </c>
      <c r="J82" s="6">
        <v>33.705750000000002</v>
      </c>
      <c r="K82" s="6">
        <v>36.46763</v>
      </c>
      <c r="L82" s="6">
        <v>35.004629999999999</v>
      </c>
      <c r="M82" s="6">
        <v>40.133989999999997</v>
      </c>
      <c r="N82" s="6">
        <v>42.087530000000001</v>
      </c>
      <c r="O82" s="6">
        <v>41.071730000000002</v>
      </c>
      <c r="P82" s="1">
        <v>80</v>
      </c>
    </row>
    <row r="83" spans="1:16">
      <c r="A83" t="str">
        <f t="shared" si="1"/>
        <v>Wayne_HAD45_2069_winter</v>
      </c>
      <c r="B83" t="s">
        <v>3</v>
      </c>
      <c r="D83" t="s">
        <v>15</v>
      </c>
      <c r="E83">
        <v>2069</v>
      </c>
      <c r="F83" t="s">
        <v>53</v>
      </c>
      <c r="G83" s="6">
        <v>28.010079999999999</v>
      </c>
      <c r="H83" s="6">
        <v>31.506869999999999</v>
      </c>
      <c r="I83" s="6">
        <v>29.59028</v>
      </c>
      <c r="J83" s="6">
        <v>35.293059999999997</v>
      </c>
      <c r="K83" s="6">
        <v>37.368659999999998</v>
      </c>
      <c r="L83" s="6">
        <v>36.321849999999998</v>
      </c>
      <c r="M83" s="6">
        <v>41.663229999999999</v>
      </c>
      <c r="N83" s="6">
        <v>43.198239999999998</v>
      </c>
      <c r="O83" s="6">
        <v>42.325000000000003</v>
      </c>
      <c r="P83" s="1">
        <v>81</v>
      </c>
    </row>
    <row r="84" spans="1:16">
      <c r="A84" t="str">
        <f t="shared" si="1"/>
        <v>Oakland_HAD45_2069_winter</v>
      </c>
      <c r="B84" t="s">
        <v>4</v>
      </c>
      <c r="D84" t="s">
        <v>15</v>
      </c>
      <c r="E84">
        <v>2069</v>
      </c>
      <c r="F84" t="s">
        <v>53</v>
      </c>
      <c r="G84" s="6">
        <v>26.687819999999999</v>
      </c>
      <c r="H84" s="6">
        <v>30.30348</v>
      </c>
      <c r="I84" s="6">
        <v>27.882809999999999</v>
      </c>
      <c r="J84" s="6">
        <v>33.84984</v>
      </c>
      <c r="K84" s="6">
        <v>36.890210000000003</v>
      </c>
      <c r="L84" s="6">
        <v>34.78969</v>
      </c>
      <c r="M84" s="6">
        <v>40.04121</v>
      </c>
      <c r="N84" s="6">
        <v>42.726329999999997</v>
      </c>
      <c r="O84" s="6">
        <v>40.975990000000003</v>
      </c>
      <c r="P84" s="1">
        <v>82</v>
      </c>
    </row>
    <row r="85" spans="1:16">
      <c r="A85" t="str">
        <f t="shared" si="1"/>
        <v>Livingston_HAD45_2069_winter</v>
      </c>
      <c r="B85" t="s">
        <v>5</v>
      </c>
      <c r="D85" t="s">
        <v>15</v>
      </c>
      <c r="E85">
        <v>2069</v>
      </c>
      <c r="F85" t="s">
        <v>53</v>
      </c>
      <c r="G85" s="6">
        <v>26.894259999999999</v>
      </c>
      <c r="H85" s="6">
        <v>27.65896</v>
      </c>
      <c r="I85" s="6">
        <v>27.24953</v>
      </c>
      <c r="J85" s="6">
        <v>34.077039999999997</v>
      </c>
      <c r="K85" s="6">
        <v>34.779170000000001</v>
      </c>
      <c r="L85" s="6">
        <v>34.414540000000002</v>
      </c>
      <c r="M85" s="6">
        <v>40.237479999999998</v>
      </c>
      <c r="N85" s="6">
        <v>41.303379999999997</v>
      </c>
      <c r="O85" s="6">
        <v>40.846499999999999</v>
      </c>
      <c r="P85" s="1">
        <v>83</v>
      </c>
    </row>
    <row r="86" spans="1:16">
      <c r="A86" t="str">
        <f t="shared" si="1"/>
        <v>Washtenaw_HAD45_2069_winter</v>
      </c>
      <c r="B86" t="s">
        <v>6</v>
      </c>
      <c r="D86" t="s">
        <v>15</v>
      </c>
      <c r="E86">
        <v>2069</v>
      </c>
      <c r="F86" t="s">
        <v>53</v>
      </c>
      <c r="G86" s="6">
        <v>27.090800000000002</v>
      </c>
      <c r="H86" s="6">
        <v>29.191500000000001</v>
      </c>
      <c r="I86" s="6">
        <v>27.913709999999998</v>
      </c>
      <c r="J86" s="6">
        <v>34.344380000000001</v>
      </c>
      <c r="K86" s="6">
        <v>36.17577</v>
      </c>
      <c r="L86" s="6">
        <v>35.100760000000001</v>
      </c>
      <c r="M86" s="6">
        <v>40.928629999999998</v>
      </c>
      <c r="N86" s="6">
        <v>42.548180000000002</v>
      </c>
      <c r="O86" s="6">
        <v>41.622329999999998</v>
      </c>
      <c r="P86" s="1">
        <v>84</v>
      </c>
    </row>
    <row r="87" spans="1:16">
      <c r="A87" t="str">
        <f t="shared" si="1"/>
        <v>Monroe_HAD45_2099_spring</v>
      </c>
      <c r="B87" t="s">
        <v>0</v>
      </c>
      <c r="D87" t="s">
        <v>15</v>
      </c>
      <c r="E87">
        <v>2099</v>
      </c>
      <c r="F87" t="s">
        <v>50</v>
      </c>
      <c r="G87" s="6">
        <v>42.901719999999997</v>
      </c>
      <c r="H87" s="6">
        <v>46.700740000000003</v>
      </c>
      <c r="I87" s="6">
        <v>44.816220000000001</v>
      </c>
      <c r="J87" s="6">
        <v>53.969709999999999</v>
      </c>
      <c r="K87" s="6">
        <v>55.797449999999998</v>
      </c>
      <c r="L87" s="6">
        <v>54.661360000000002</v>
      </c>
      <c r="M87" s="6">
        <v>63.000990000000002</v>
      </c>
      <c r="N87" s="6">
        <v>65.187929999999994</v>
      </c>
      <c r="O87" s="6">
        <v>64.500609999999995</v>
      </c>
      <c r="P87" s="1">
        <v>85</v>
      </c>
    </row>
    <row r="88" spans="1:16">
      <c r="A88" t="str">
        <f t="shared" si="1"/>
        <v>Macomb_HAD45_2099_spring</v>
      </c>
      <c r="B88" t="s">
        <v>1</v>
      </c>
      <c r="D88" t="s">
        <v>15</v>
      </c>
      <c r="E88">
        <v>2099</v>
      </c>
      <c r="F88" t="s">
        <v>50</v>
      </c>
      <c r="G88" s="6">
        <v>41.499699999999997</v>
      </c>
      <c r="H88" s="6">
        <v>46.192839999999997</v>
      </c>
      <c r="I88" s="6">
        <v>43.457450000000001</v>
      </c>
      <c r="J88" s="6">
        <v>52.06973</v>
      </c>
      <c r="K88" s="6">
        <v>55.095149999999997</v>
      </c>
      <c r="L88" s="6">
        <v>53.341729999999998</v>
      </c>
      <c r="M88" s="6">
        <v>61.765360000000001</v>
      </c>
      <c r="N88" s="6">
        <v>64.291550000000001</v>
      </c>
      <c r="O88" s="6">
        <v>63.222349999999999</v>
      </c>
      <c r="P88" s="1">
        <v>86</v>
      </c>
    </row>
    <row r="89" spans="1:16">
      <c r="A89" t="str">
        <f t="shared" si="1"/>
        <v>St. Clair_HAD45_2099_spring</v>
      </c>
      <c r="B89" t="s">
        <v>2</v>
      </c>
      <c r="D89" t="s">
        <v>15</v>
      </c>
      <c r="E89">
        <v>2099</v>
      </c>
      <c r="F89" t="s">
        <v>50</v>
      </c>
      <c r="G89" s="6">
        <v>40.632440000000003</v>
      </c>
      <c r="H89" s="6">
        <v>44.25705</v>
      </c>
      <c r="I89" s="6">
        <v>42.497149999999998</v>
      </c>
      <c r="J89" s="6">
        <v>50.714370000000002</v>
      </c>
      <c r="K89" s="6">
        <v>53.517670000000003</v>
      </c>
      <c r="L89" s="6">
        <v>52.258890000000001</v>
      </c>
      <c r="M89" s="6">
        <v>60.792679999999997</v>
      </c>
      <c r="N89" s="6">
        <v>63.37041</v>
      </c>
      <c r="O89" s="6">
        <v>62.016939999999998</v>
      </c>
      <c r="P89" s="1">
        <v>87</v>
      </c>
    </row>
    <row r="90" spans="1:16">
      <c r="A90" t="str">
        <f t="shared" si="1"/>
        <v>Wayne_HAD45_2099_spring</v>
      </c>
      <c r="B90" t="s">
        <v>3</v>
      </c>
      <c r="D90" t="s">
        <v>15</v>
      </c>
      <c r="E90">
        <v>2099</v>
      </c>
      <c r="F90" t="s">
        <v>50</v>
      </c>
      <c r="G90" s="6">
        <v>43.385669999999998</v>
      </c>
      <c r="H90" s="6">
        <v>46.533360000000002</v>
      </c>
      <c r="I90" s="6">
        <v>44.920670000000001</v>
      </c>
      <c r="J90" s="6">
        <v>53.986130000000003</v>
      </c>
      <c r="K90" s="6">
        <v>55.16807</v>
      </c>
      <c r="L90" s="6">
        <v>54.582099999999997</v>
      </c>
      <c r="M90" s="6">
        <v>63.020380000000003</v>
      </c>
      <c r="N90" s="6">
        <v>65.194900000000004</v>
      </c>
      <c r="O90" s="6">
        <v>64.238699999999994</v>
      </c>
      <c r="P90" s="1">
        <v>88</v>
      </c>
    </row>
    <row r="91" spans="1:16">
      <c r="A91" t="str">
        <f t="shared" si="1"/>
        <v>Oakland_HAD45_2099_spring</v>
      </c>
      <c r="B91" t="s">
        <v>4</v>
      </c>
      <c r="D91" t="s">
        <v>15</v>
      </c>
      <c r="E91">
        <v>2099</v>
      </c>
      <c r="F91" t="s">
        <v>50</v>
      </c>
      <c r="G91" s="6">
        <v>42.318399999999997</v>
      </c>
      <c r="H91" s="6">
        <v>45.418030000000002</v>
      </c>
      <c r="I91" s="6">
        <v>43.240049999999997</v>
      </c>
      <c r="J91" s="6">
        <v>52.225000000000001</v>
      </c>
      <c r="K91" s="6">
        <v>54.863880000000002</v>
      </c>
      <c r="L91" s="6">
        <v>53.210509999999999</v>
      </c>
      <c r="M91" s="6">
        <v>61.973439999999997</v>
      </c>
      <c r="N91" s="6">
        <v>64.425370000000001</v>
      </c>
      <c r="O91" s="6">
        <v>63.176909999999999</v>
      </c>
      <c r="P91" s="1">
        <v>89</v>
      </c>
    </row>
    <row r="92" spans="1:16">
      <c r="A92" t="str">
        <f t="shared" si="1"/>
        <v>Livingston_HAD45_2099_spring</v>
      </c>
      <c r="B92" t="s">
        <v>5</v>
      </c>
      <c r="D92" t="s">
        <v>15</v>
      </c>
      <c r="E92">
        <v>2099</v>
      </c>
      <c r="F92" t="s">
        <v>50</v>
      </c>
      <c r="G92" s="6">
        <v>42.369709999999998</v>
      </c>
      <c r="H92" s="6">
        <v>43.15551</v>
      </c>
      <c r="I92" s="6">
        <v>42.687069999999999</v>
      </c>
      <c r="J92" s="6">
        <v>52.415529999999997</v>
      </c>
      <c r="K92" s="6">
        <v>53.347250000000003</v>
      </c>
      <c r="L92" s="6">
        <v>52.834409999999998</v>
      </c>
      <c r="M92" s="6">
        <v>62.151029999999999</v>
      </c>
      <c r="N92" s="6">
        <v>63.675829999999998</v>
      </c>
      <c r="O92" s="6">
        <v>62.976590000000002</v>
      </c>
      <c r="P92" s="1">
        <v>90</v>
      </c>
    </row>
    <row r="93" spans="1:16">
      <c r="A93" t="str">
        <f t="shared" si="1"/>
        <v>Washtenaw_HAD45_2099_spring</v>
      </c>
      <c r="B93" t="s">
        <v>6</v>
      </c>
      <c r="D93" t="s">
        <v>15</v>
      </c>
      <c r="E93">
        <v>2099</v>
      </c>
      <c r="F93" t="s">
        <v>50</v>
      </c>
      <c r="G93" s="6">
        <v>42.612340000000003</v>
      </c>
      <c r="H93" s="6">
        <v>44.681730000000002</v>
      </c>
      <c r="I93" s="6">
        <v>43.388019999999997</v>
      </c>
      <c r="J93" s="6">
        <v>53.052950000000003</v>
      </c>
      <c r="K93" s="6">
        <v>55.084820000000001</v>
      </c>
      <c r="L93" s="6">
        <v>53.825879999999998</v>
      </c>
      <c r="M93" s="6">
        <v>63.299759999999999</v>
      </c>
      <c r="N93" s="6">
        <v>65.482860000000002</v>
      </c>
      <c r="O93" s="6">
        <v>64.258380000000002</v>
      </c>
      <c r="P93" s="1">
        <v>91</v>
      </c>
    </row>
    <row r="94" spans="1:16">
      <c r="A94" t="str">
        <f t="shared" si="1"/>
        <v>Monroe_HAD45_2099_summer</v>
      </c>
      <c r="B94" t="s">
        <v>0</v>
      </c>
      <c r="D94" t="s">
        <v>15</v>
      </c>
      <c r="E94">
        <v>2099</v>
      </c>
      <c r="F94" t="s">
        <v>51</v>
      </c>
      <c r="G94" s="6">
        <v>65.636830000000003</v>
      </c>
      <c r="H94" s="6">
        <v>71.224310000000003</v>
      </c>
      <c r="I94" s="6">
        <v>68.589669999999998</v>
      </c>
      <c r="J94" s="6">
        <v>78.448650000000001</v>
      </c>
      <c r="K94" s="6">
        <v>81.939580000000007</v>
      </c>
      <c r="L94" s="6">
        <v>80.168450000000007</v>
      </c>
      <c r="M94" s="6">
        <v>90.096239999999995</v>
      </c>
      <c r="N94" s="6">
        <v>92.945160000000001</v>
      </c>
      <c r="O94" s="6">
        <v>91.802620000000005</v>
      </c>
      <c r="P94" s="1">
        <v>92</v>
      </c>
    </row>
    <row r="95" spans="1:16">
      <c r="A95" t="str">
        <f t="shared" si="1"/>
        <v>Macomb_HAD45_2099_summer</v>
      </c>
      <c r="B95" t="s">
        <v>1</v>
      </c>
      <c r="D95" t="s">
        <v>15</v>
      </c>
      <c r="E95">
        <v>2099</v>
      </c>
      <c r="F95" t="s">
        <v>51</v>
      </c>
      <c r="G95" s="6">
        <v>65.558440000000004</v>
      </c>
      <c r="H95" s="6">
        <v>70.712289999999996</v>
      </c>
      <c r="I95" s="6">
        <v>67.48442</v>
      </c>
      <c r="J95" s="6">
        <v>77.609809999999996</v>
      </c>
      <c r="K95" s="6">
        <v>80.868470000000002</v>
      </c>
      <c r="L95" s="6">
        <v>78.794989999999999</v>
      </c>
      <c r="M95" s="6">
        <v>88.878789999999995</v>
      </c>
      <c r="N95" s="6">
        <v>91.272049999999993</v>
      </c>
      <c r="O95" s="6">
        <v>90.156019999999998</v>
      </c>
      <c r="P95" s="1">
        <v>93</v>
      </c>
    </row>
    <row r="96" spans="1:16">
      <c r="A96" t="str">
        <f t="shared" si="1"/>
        <v>St. Clair_HAD45_2099_summer</v>
      </c>
      <c r="B96" t="s">
        <v>2</v>
      </c>
      <c r="D96" t="s">
        <v>15</v>
      </c>
      <c r="E96">
        <v>2099</v>
      </c>
      <c r="F96" t="s">
        <v>51</v>
      </c>
      <c r="G96" s="6">
        <v>64.355000000000004</v>
      </c>
      <c r="H96" s="6">
        <v>68.46575</v>
      </c>
      <c r="I96" s="6">
        <v>66.370530000000002</v>
      </c>
      <c r="J96" s="6">
        <v>76.067139999999995</v>
      </c>
      <c r="K96" s="6">
        <v>79.276960000000003</v>
      </c>
      <c r="L96" s="6">
        <v>77.748050000000006</v>
      </c>
      <c r="M96" s="6">
        <v>87.828500000000005</v>
      </c>
      <c r="N96" s="6">
        <v>90.139359999999996</v>
      </c>
      <c r="O96" s="6">
        <v>89.175370000000001</v>
      </c>
      <c r="P96" s="1">
        <v>94</v>
      </c>
    </row>
    <row r="97" spans="1:16">
      <c r="A97" t="str">
        <f t="shared" si="1"/>
        <v>Wayne_HAD45_2099_summer</v>
      </c>
      <c r="B97" t="s">
        <v>3</v>
      </c>
      <c r="D97" t="s">
        <v>15</v>
      </c>
      <c r="E97">
        <v>2099</v>
      </c>
      <c r="F97" t="s">
        <v>51</v>
      </c>
      <c r="G97" s="6">
        <v>66.408019999999993</v>
      </c>
      <c r="H97" s="6">
        <v>71.062809999999999</v>
      </c>
      <c r="I97" s="6">
        <v>68.768020000000007</v>
      </c>
      <c r="J97" s="6">
        <v>78.766840000000002</v>
      </c>
      <c r="K97" s="6">
        <v>80.953940000000003</v>
      </c>
      <c r="L97" s="6">
        <v>79.894279999999995</v>
      </c>
      <c r="M97" s="6">
        <v>90.010109999999997</v>
      </c>
      <c r="N97" s="6">
        <v>92.166830000000004</v>
      </c>
      <c r="O97" s="6">
        <v>91.073419999999999</v>
      </c>
      <c r="P97" s="1">
        <v>95</v>
      </c>
    </row>
    <row r="98" spans="1:16">
      <c r="A98" t="str">
        <f t="shared" si="1"/>
        <v>Oakland_HAD45_2099_summer</v>
      </c>
      <c r="B98" t="s">
        <v>4</v>
      </c>
      <c r="D98" t="s">
        <v>15</v>
      </c>
      <c r="E98">
        <v>2099</v>
      </c>
      <c r="F98" t="s">
        <v>51</v>
      </c>
      <c r="G98" s="6">
        <v>66.118750000000006</v>
      </c>
      <c r="H98" s="6">
        <v>69.517420000000001</v>
      </c>
      <c r="I98" s="6">
        <v>67.096010000000007</v>
      </c>
      <c r="J98" s="6">
        <v>77.687460000000002</v>
      </c>
      <c r="K98" s="6">
        <v>80.361750000000001</v>
      </c>
      <c r="L98" s="6">
        <v>78.4983</v>
      </c>
      <c r="M98" s="6">
        <v>88.742289999999997</v>
      </c>
      <c r="N98" s="6">
        <v>91.28716</v>
      </c>
      <c r="O98" s="6">
        <v>89.952420000000004</v>
      </c>
      <c r="P98" s="1">
        <v>96</v>
      </c>
    </row>
    <row r="99" spans="1:16">
      <c r="A99" t="str">
        <f t="shared" si="1"/>
        <v>Livingston_HAD45_2099_summer</v>
      </c>
      <c r="B99" t="s">
        <v>5</v>
      </c>
      <c r="D99" t="s">
        <v>15</v>
      </c>
      <c r="E99">
        <v>2099</v>
      </c>
      <c r="F99" t="s">
        <v>51</v>
      </c>
      <c r="G99" s="6">
        <v>65.913300000000007</v>
      </c>
      <c r="H99" s="6">
        <v>66.933049999999994</v>
      </c>
      <c r="I99" s="6">
        <v>66.405779999999993</v>
      </c>
      <c r="J99" s="6">
        <v>77.757189999999994</v>
      </c>
      <c r="K99" s="6">
        <v>78.53519</v>
      </c>
      <c r="L99" s="6">
        <v>78.061139999999995</v>
      </c>
      <c r="M99" s="6">
        <v>88.905929999999998</v>
      </c>
      <c r="N99" s="6">
        <v>90.426270000000002</v>
      </c>
      <c r="O99" s="6">
        <v>89.77037</v>
      </c>
      <c r="P99" s="1">
        <v>97</v>
      </c>
    </row>
    <row r="100" spans="1:16">
      <c r="A100" t="str">
        <f t="shared" si="1"/>
        <v>Washtenaw_HAD45_2099_summer</v>
      </c>
      <c r="B100" t="s">
        <v>6</v>
      </c>
      <c r="D100" t="s">
        <v>15</v>
      </c>
      <c r="E100">
        <v>2099</v>
      </c>
      <c r="F100" t="s">
        <v>51</v>
      </c>
      <c r="G100" s="6">
        <v>65.813649999999996</v>
      </c>
      <c r="H100" s="6">
        <v>68.148139999999998</v>
      </c>
      <c r="I100" s="6">
        <v>66.906329999999997</v>
      </c>
      <c r="J100" s="6">
        <v>78.2059</v>
      </c>
      <c r="K100" s="6">
        <v>79.9666</v>
      </c>
      <c r="L100" s="6">
        <v>78.864220000000003</v>
      </c>
      <c r="M100" s="6">
        <v>90.038229999999999</v>
      </c>
      <c r="N100" s="6">
        <v>92.012479999999996</v>
      </c>
      <c r="O100" s="6">
        <v>90.876570000000001</v>
      </c>
      <c r="P100" s="1">
        <v>98</v>
      </c>
    </row>
    <row r="101" spans="1:16">
      <c r="A101" t="str">
        <f t="shared" si="1"/>
        <v>Monroe_HAD45_2099_fall</v>
      </c>
      <c r="B101" t="s">
        <v>0</v>
      </c>
      <c r="D101" t="s">
        <v>15</v>
      </c>
      <c r="E101">
        <v>2099</v>
      </c>
      <c r="F101" t="s">
        <v>52</v>
      </c>
      <c r="G101" s="6">
        <v>47.78839</v>
      </c>
      <c r="H101" s="6">
        <v>52.4679</v>
      </c>
      <c r="I101" s="6">
        <v>50.153129999999997</v>
      </c>
      <c r="J101" s="6">
        <v>59.472070000000002</v>
      </c>
      <c r="K101" s="6">
        <v>62.156770000000002</v>
      </c>
      <c r="L101" s="6">
        <v>60.588410000000003</v>
      </c>
      <c r="M101" s="6">
        <v>69.058030000000002</v>
      </c>
      <c r="N101" s="6">
        <v>71.985609999999994</v>
      </c>
      <c r="O101" s="6">
        <v>71.020089999999996</v>
      </c>
      <c r="P101" s="1">
        <v>99</v>
      </c>
    </row>
    <row r="102" spans="1:16">
      <c r="A102" t="str">
        <f t="shared" si="1"/>
        <v>Macomb_HAD45_2099_fall</v>
      </c>
      <c r="B102" t="s">
        <v>1</v>
      </c>
      <c r="D102" t="s">
        <v>15</v>
      </c>
      <c r="E102">
        <v>2099</v>
      </c>
      <c r="F102" t="s">
        <v>52</v>
      </c>
      <c r="G102" s="6">
        <v>47.901330000000002</v>
      </c>
      <c r="H102" s="6">
        <v>52.56541</v>
      </c>
      <c r="I102" s="6">
        <v>49.68038</v>
      </c>
      <c r="J102" s="6">
        <v>58.474159999999998</v>
      </c>
      <c r="K102" s="6">
        <v>61.453980000000001</v>
      </c>
      <c r="L102" s="6">
        <v>59.59478</v>
      </c>
      <c r="M102" s="6">
        <v>68.315960000000004</v>
      </c>
      <c r="N102" s="6">
        <v>70.622039999999998</v>
      </c>
      <c r="O102" s="6">
        <v>69.50564</v>
      </c>
      <c r="P102" s="1">
        <v>100</v>
      </c>
    </row>
    <row r="103" spans="1:16">
      <c r="A103" t="str">
        <f t="shared" si="1"/>
        <v>St. Clair_HAD45_2099_fall</v>
      </c>
      <c r="B103" t="s">
        <v>2</v>
      </c>
      <c r="D103" t="s">
        <v>15</v>
      </c>
      <c r="E103">
        <v>2099</v>
      </c>
      <c r="F103" t="s">
        <v>52</v>
      </c>
      <c r="G103" s="6">
        <v>47.265219999999999</v>
      </c>
      <c r="H103" s="6">
        <v>51.031170000000003</v>
      </c>
      <c r="I103" s="6">
        <v>48.979120000000002</v>
      </c>
      <c r="J103" s="6">
        <v>57.691459999999999</v>
      </c>
      <c r="K103" s="6">
        <v>60.330849999999998</v>
      </c>
      <c r="L103" s="6">
        <v>58.865009999999998</v>
      </c>
      <c r="M103" s="6">
        <v>68.020039999999995</v>
      </c>
      <c r="N103" s="6">
        <v>69.626729999999995</v>
      </c>
      <c r="O103" s="6">
        <v>68.746430000000004</v>
      </c>
      <c r="P103" s="1">
        <v>101</v>
      </c>
    </row>
    <row r="104" spans="1:16">
      <c r="A104" t="str">
        <f t="shared" si="1"/>
        <v>Wayne_HAD45_2099_fall</v>
      </c>
      <c r="B104" t="s">
        <v>3</v>
      </c>
      <c r="D104" t="s">
        <v>15</v>
      </c>
      <c r="E104">
        <v>2099</v>
      </c>
      <c r="F104" t="s">
        <v>52</v>
      </c>
      <c r="G104" s="6">
        <v>48.35671</v>
      </c>
      <c r="H104" s="6">
        <v>52.847430000000003</v>
      </c>
      <c r="I104" s="6">
        <v>50.590859999999999</v>
      </c>
      <c r="J104" s="6">
        <v>59.536839999999998</v>
      </c>
      <c r="K104" s="6">
        <v>61.451860000000003</v>
      </c>
      <c r="L104" s="6">
        <v>60.457850000000001</v>
      </c>
      <c r="M104" s="6">
        <v>69.119500000000002</v>
      </c>
      <c r="N104" s="6">
        <v>71.362629999999996</v>
      </c>
      <c r="O104" s="6">
        <v>70.3215</v>
      </c>
      <c r="P104" s="1">
        <v>102</v>
      </c>
    </row>
    <row r="105" spans="1:16">
      <c r="A105" t="str">
        <f t="shared" si="1"/>
        <v>Oakland_HAD45_2099_fall</v>
      </c>
      <c r="B105" t="s">
        <v>4</v>
      </c>
      <c r="D105" t="s">
        <v>15</v>
      </c>
      <c r="E105">
        <v>2099</v>
      </c>
      <c r="F105" t="s">
        <v>52</v>
      </c>
      <c r="G105" s="6">
        <v>48.246899999999997</v>
      </c>
      <c r="H105" s="6">
        <v>51.33719</v>
      </c>
      <c r="I105" s="6">
        <v>49.162080000000003</v>
      </c>
      <c r="J105" s="6">
        <v>58.228059999999999</v>
      </c>
      <c r="K105" s="6">
        <v>60.956099999999999</v>
      </c>
      <c r="L105" s="6">
        <v>59.089309999999998</v>
      </c>
      <c r="M105" s="6">
        <v>67.899739999999994</v>
      </c>
      <c r="N105" s="6">
        <v>70.571889999999996</v>
      </c>
      <c r="O105" s="6">
        <v>69.012649999999994</v>
      </c>
      <c r="P105" s="1">
        <v>103</v>
      </c>
    </row>
    <row r="106" spans="1:16">
      <c r="A106" t="str">
        <f t="shared" si="1"/>
        <v>Livingston_HAD45_2099_fall</v>
      </c>
      <c r="B106" t="s">
        <v>5</v>
      </c>
      <c r="D106" t="s">
        <v>15</v>
      </c>
      <c r="E106">
        <v>2099</v>
      </c>
      <c r="F106" t="s">
        <v>52</v>
      </c>
      <c r="G106" s="6">
        <v>47.964829999999999</v>
      </c>
      <c r="H106" s="6">
        <v>48.915799999999997</v>
      </c>
      <c r="I106" s="6">
        <v>48.385739999999998</v>
      </c>
      <c r="J106" s="6">
        <v>58.346080000000001</v>
      </c>
      <c r="K106" s="6">
        <v>59.120449999999998</v>
      </c>
      <c r="L106" s="6">
        <v>58.643770000000004</v>
      </c>
      <c r="M106" s="6">
        <v>68.027839999999998</v>
      </c>
      <c r="N106" s="6">
        <v>69.525829999999999</v>
      </c>
      <c r="O106" s="6">
        <v>68.897289999999998</v>
      </c>
      <c r="P106" s="1">
        <v>104</v>
      </c>
    </row>
    <row r="107" spans="1:16">
      <c r="A107" t="str">
        <f t="shared" si="1"/>
        <v>Washtenaw_HAD45_2099_fall</v>
      </c>
      <c r="B107" t="s">
        <v>6</v>
      </c>
      <c r="D107" t="s">
        <v>15</v>
      </c>
      <c r="E107">
        <v>2099</v>
      </c>
      <c r="F107" t="s">
        <v>52</v>
      </c>
      <c r="G107" s="6">
        <v>48.04777</v>
      </c>
      <c r="H107" s="6">
        <v>50.022460000000002</v>
      </c>
      <c r="I107" s="6">
        <v>48.837710000000001</v>
      </c>
      <c r="J107" s="6">
        <v>58.742989999999999</v>
      </c>
      <c r="K107" s="6">
        <v>60.315159999999999</v>
      </c>
      <c r="L107" s="6">
        <v>59.398940000000003</v>
      </c>
      <c r="M107" s="6">
        <v>69.130809999999997</v>
      </c>
      <c r="N107" s="6">
        <v>71.096490000000003</v>
      </c>
      <c r="O107" s="6">
        <v>69.955579999999998</v>
      </c>
      <c r="P107" s="1">
        <v>105</v>
      </c>
    </row>
    <row r="108" spans="1:16">
      <c r="A108" t="str">
        <f t="shared" si="1"/>
        <v>Monroe_HAD45_2099_winter</v>
      </c>
      <c r="B108" t="s">
        <v>0</v>
      </c>
      <c r="D108" t="s">
        <v>15</v>
      </c>
      <c r="E108">
        <v>2099</v>
      </c>
      <c r="F108" t="s">
        <v>53</v>
      </c>
      <c r="G108" s="6">
        <v>27.888739999999999</v>
      </c>
      <c r="H108" s="6">
        <v>31.374320000000001</v>
      </c>
      <c r="I108" s="6">
        <v>29.593330000000002</v>
      </c>
      <c r="J108" s="6">
        <v>36.017470000000003</v>
      </c>
      <c r="K108" s="6">
        <v>38.454770000000003</v>
      </c>
      <c r="L108" s="6">
        <v>37.124870000000001</v>
      </c>
      <c r="M108" s="6">
        <v>42.166130000000003</v>
      </c>
      <c r="N108" s="6">
        <v>43.947899999999997</v>
      </c>
      <c r="O108" s="6">
        <v>42.941890000000001</v>
      </c>
      <c r="P108" s="1">
        <v>106</v>
      </c>
    </row>
    <row r="109" spans="1:16">
      <c r="A109" t="str">
        <f t="shared" si="1"/>
        <v>Macomb_HAD45_2099_winter</v>
      </c>
      <c r="B109" t="s">
        <v>1</v>
      </c>
      <c r="D109" t="s">
        <v>15</v>
      </c>
      <c r="E109">
        <v>2099</v>
      </c>
      <c r="F109" t="s">
        <v>53</v>
      </c>
      <c r="G109" s="6">
        <v>27.20308</v>
      </c>
      <c r="H109" s="6">
        <v>31.76126</v>
      </c>
      <c r="I109" s="6">
        <v>29.13578</v>
      </c>
      <c r="J109" s="6">
        <v>35.3748</v>
      </c>
      <c r="K109" s="6">
        <v>38.341630000000002</v>
      </c>
      <c r="L109" s="6">
        <v>36.636499999999998</v>
      </c>
      <c r="M109" s="6">
        <v>41.10727</v>
      </c>
      <c r="N109" s="6">
        <v>43.258940000000003</v>
      </c>
      <c r="O109" s="6">
        <v>42.27308</v>
      </c>
      <c r="P109" s="1">
        <v>107</v>
      </c>
    </row>
    <row r="110" spans="1:16">
      <c r="A110" t="str">
        <f t="shared" si="1"/>
        <v>St. Clair_HAD45_2099_winter</v>
      </c>
      <c r="B110" t="s">
        <v>2</v>
      </c>
      <c r="D110" t="s">
        <v>15</v>
      </c>
      <c r="E110">
        <v>2099</v>
      </c>
      <c r="F110" t="s">
        <v>53</v>
      </c>
      <c r="G110" s="6">
        <v>26.67146</v>
      </c>
      <c r="H110" s="6">
        <v>30.445530000000002</v>
      </c>
      <c r="I110" s="6">
        <v>28.475819999999999</v>
      </c>
      <c r="J110" s="6">
        <v>34.743549999999999</v>
      </c>
      <c r="K110" s="6">
        <v>37.433579999999999</v>
      </c>
      <c r="L110" s="6">
        <v>36.003410000000002</v>
      </c>
      <c r="M110" s="6">
        <v>40.572180000000003</v>
      </c>
      <c r="N110" s="6">
        <v>42.487650000000002</v>
      </c>
      <c r="O110" s="6">
        <v>41.490319999999997</v>
      </c>
      <c r="P110" s="1">
        <v>108</v>
      </c>
    </row>
    <row r="111" spans="1:16">
      <c r="A111" t="str">
        <f t="shared" si="1"/>
        <v>Wayne_HAD45_2099_winter</v>
      </c>
      <c r="B111" t="s">
        <v>3</v>
      </c>
      <c r="D111" t="s">
        <v>15</v>
      </c>
      <c r="E111">
        <v>2099</v>
      </c>
      <c r="F111" t="s">
        <v>53</v>
      </c>
      <c r="G111" s="6">
        <v>28.37219</v>
      </c>
      <c r="H111" s="6">
        <v>31.95994</v>
      </c>
      <c r="I111" s="6">
        <v>30.0289</v>
      </c>
      <c r="J111" s="6">
        <v>36.2179</v>
      </c>
      <c r="K111" s="6">
        <v>38.313760000000002</v>
      </c>
      <c r="L111" s="6">
        <v>37.275700000000001</v>
      </c>
      <c r="M111" s="6">
        <v>42.083410000000001</v>
      </c>
      <c r="N111" s="6">
        <v>43.645330000000001</v>
      </c>
      <c r="O111" s="6">
        <v>42.762920000000001</v>
      </c>
      <c r="P111" s="1">
        <v>109</v>
      </c>
    </row>
    <row r="112" spans="1:16">
      <c r="A112" t="str">
        <f t="shared" si="1"/>
        <v>Oakland_HAD45_2099_winter</v>
      </c>
      <c r="B112" t="s">
        <v>4</v>
      </c>
      <c r="D112" t="s">
        <v>15</v>
      </c>
      <c r="E112">
        <v>2099</v>
      </c>
      <c r="F112" t="s">
        <v>53</v>
      </c>
      <c r="G112" s="6">
        <v>27.131509999999999</v>
      </c>
      <c r="H112" s="6">
        <v>30.76436</v>
      </c>
      <c r="I112" s="6">
        <v>28.36205</v>
      </c>
      <c r="J112" s="6">
        <v>34.827129999999997</v>
      </c>
      <c r="K112" s="6">
        <v>37.847969999999997</v>
      </c>
      <c r="L112" s="6">
        <v>35.772170000000003</v>
      </c>
      <c r="M112" s="6">
        <v>40.478299999999997</v>
      </c>
      <c r="N112" s="6">
        <v>43.156059999999997</v>
      </c>
      <c r="O112" s="6">
        <v>41.413539999999998</v>
      </c>
      <c r="P112" s="1">
        <v>110</v>
      </c>
    </row>
    <row r="113" spans="1:16">
      <c r="A113" t="str">
        <f t="shared" si="1"/>
        <v>Livingston_HAD45_2099_winter</v>
      </c>
      <c r="B113" t="s">
        <v>5</v>
      </c>
      <c r="D113" t="s">
        <v>15</v>
      </c>
      <c r="E113">
        <v>2099</v>
      </c>
      <c r="F113" t="s">
        <v>53</v>
      </c>
      <c r="G113" s="6">
        <v>27.33267</v>
      </c>
      <c r="H113" s="6">
        <v>28.069189999999999</v>
      </c>
      <c r="I113" s="6">
        <v>27.681229999999999</v>
      </c>
      <c r="J113" s="6">
        <v>35.055549999999997</v>
      </c>
      <c r="K113" s="6">
        <v>35.731409999999997</v>
      </c>
      <c r="L113" s="6">
        <v>35.388060000000003</v>
      </c>
      <c r="M113" s="6">
        <v>40.683140000000002</v>
      </c>
      <c r="N113" s="6">
        <v>41.72728</v>
      </c>
      <c r="O113" s="6">
        <v>41.286099999999998</v>
      </c>
      <c r="P113" s="1">
        <v>111</v>
      </c>
    </row>
    <row r="114" spans="1:16">
      <c r="A114" t="str">
        <f t="shared" si="1"/>
        <v>Washtenaw_HAD45_2099_winter</v>
      </c>
      <c r="B114" t="s">
        <v>6</v>
      </c>
      <c r="D114" t="s">
        <v>15</v>
      </c>
      <c r="E114">
        <v>2099</v>
      </c>
      <c r="F114" t="s">
        <v>53</v>
      </c>
      <c r="G114" s="6">
        <v>27.431819999999998</v>
      </c>
      <c r="H114" s="6">
        <v>29.596129999999999</v>
      </c>
      <c r="I114" s="6">
        <v>28.28462</v>
      </c>
      <c r="J114" s="6">
        <v>35.268090000000001</v>
      </c>
      <c r="K114" s="6">
        <v>37.118290000000002</v>
      </c>
      <c r="L114" s="6">
        <v>36.024030000000003</v>
      </c>
      <c r="M114" s="6">
        <v>41.35463</v>
      </c>
      <c r="N114" s="6">
        <v>42.991370000000003</v>
      </c>
      <c r="O114" s="6">
        <v>42.041670000000003</v>
      </c>
      <c r="P114" s="1">
        <v>112</v>
      </c>
    </row>
    <row r="115" spans="1:16">
      <c r="A115" t="str">
        <f t="shared" si="1"/>
        <v>Monroe_HAD85_2039_spring</v>
      </c>
      <c r="B115" t="s">
        <v>0</v>
      </c>
      <c r="D115" t="s">
        <v>16</v>
      </c>
      <c r="E115">
        <v>2039</v>
      </c>
      <c r="F115" t="s">
        <v>50</v>
      </c>
      <c r="G115" s="6">
        <v>38.213090000000001</v>
      </c>
      <c r="H115" s="6">
        <v>42.034959999999998</v>
      </c>
      <c r="I115" s="6">
        <v>40.128360000000001</v>
      </c>
      <c r="J115" s="6">
        <v>49.012569999999997</v>
      </c>
      <c r="K115" s="6">
        <v>50.833930000000002</v>
      </c>
      <c r="L115" s="6">
        <v>49.686970000000002</v>
      </c>
      <c r="M115" s="6">
        <v>57.707889999999999</v>
      </c>
      <c r="N115" s="6">
        <v>59.94932</v>
      </c>
      <c r="O115" s="6">
        <v>59.241639999999997</v>
      </c>
      <c r="P115" s="1">
        <v>113</v>
      </c>
    </row>
    <row r="116" spans="1:16">
      <c r="A116" t="str">
        <f t="shared" si="1"/>
        <v>Macomb_HAD85_2039_spring</v>
      </c>
      <c r="B116" t="s">
        <v>1</v>
      </c>
      <c r="D116" t="s">
        <v>16</v>
      </c>
      <c r="E116">
        <v>2039</v>
      </c>
      <c r="F116" t="s">
        <v>50</v>
      </c>
      <c r="G116" s="6">
        <v>36.716639999999998</v>
      </c>
      <c r="H116" s="6">
        <v>41.375779999999999</v>
      </c>
      <c r="I116" s="6">
        <v>38.647199999999998</v>
      </c>
      <c r="J116" s="6">
        <v>47.047609999999999</v>
      </c>
      <c r="K116" s="6">
        <v>50.035200000000003</v>
      </c>
      <c r="L116" s="6">
        <v>48.302630000000001</v>
      </c>
      <c r="M116" s="6">
        <v>56.495989999999999</v>
      </c>
      <c r="N116" s="6">
        <v>59.015479999999997</v>
      </c>
      <c r="O116" s="6">
        <v>57.955590000000001</v>
      </c>
      <c r="P116" s="1">
        <v>114</v>
      </c>
    </row>
    <row r="117" spans="1:16">
      <c r="A117" t="str">
        <f t="shared" si="1"/>
        <v>St. Clair_HAD85_2039_spring</v>
      </c>
      <c r="B117" t="s">
        <v>2</v>
      </c>
      <c r="D117" t="s">
        <v>16</v>
      </c>
      <c r="E117">
        <v>2039</v>
      </c>
      <c r="F117" t="s">
        <v>50</v>
      </c>
      <c r="G117" s="6">
        <v>35.801259999999999</v>
      </c>
      <c r="H117" s="6">
        <v>39.397359999999999</v>
      </c>
      <c r="I117" s="6">
        <v>37.676090000000002</v>
      </c>
      <c r="J117" s="6">
        <v>45.67324</v>
      </c>
      <c r="K117" s="6">
        <v>48.421199999999999</v>
      </c>
      <c r="L117" s="6">
        <v>47.204219999999999</v>
      </c>
      <c r="M117" s="6">
        <v>55.541930000000001</v>
      </c>
      <c r="N117" s="6">
        <v>58.158329999999999</v>
      </c>
      <c r="O117" s="6">
        <v>56.729149999999997</v>
      </c>
      <c r="P117" s="1">
        <v>115</v>
      </c>
    </row>
    <row r="118" spans="1:16">
      <c r="A118" t="str">
        <f t="shared" si="1"/>
        <v>Wayne_HAD85_2039_spring</v>
      </c>
      <c r="B118" t="s">
        <v>3</v>
      </c>
      <c r="D118" t="s">
        <v>16</v>
      </c>
      <c r="E118">
        <v>2039</v>
      </c>
      <c r="F118" t="s">
        <v>50</v>
      </c>
      <c r="G118" s="6">
        <v>38.653530000000003</v>
      </c>
      <c r="H118" s="6">
        <v>41.70635</v>
      </c>
      <c r="I118" s="6">
        <v>40.127330000000001</v>
      </c>
      <c r="J118" s="6">
        <v>48.947769999999998</v>
      </c>
      <c r="K118" s="6">
        <v>50.11298</v>
      </c>
      <c r="L118" s="6">
        <v>49.537550000000003</v>
      </c>
      <c r="M118" s="6">
        <v>57.717170000000003</v>
      </c>
      <c r="N118" s="6">
        <v>59.912289999999999</v>
      </c>
      <c r="O118" s="6">
        <v>58.944429999999997</v>
      </c>
      <c r="P118" s="1">
        <v>116</v>
      </c>
    </row>
    <row r="119" spans="1:16">
      <c r="A119" t="str">
        <f t="shared" si="1"/>
        <v>Oakland_HAD85_2039_spring</v>
      </c>
      <c r="B119" t="s">
        <v>4</v>
      </c>
      <c r="D119" t="s">
        <v>16</v>
      </c>
      <c r="E119">
        <v>2039</v>
      </c>
      <c r="F119" t="s">
        <v>50</v>
      </c>
      <c r="G119" s="6">
        <v>37.521990000000002</v>
      </c>
      <c r="H119" s="6">
        <v>40.603769999999997</v>
      </c>
      <c r="I119" s="6">
        <v>38.415199999999999</v>
      </c>
      <c r="J119" s="6">
        <v>47.156700000000001</v>
      </c>
      <c r="K119" s="6">
        <v>49.811630000000001</v>
      </c>
      <c r="L119" s="6">
        <v>48.144190000000002</v>
      </c>
      <c r="M119" s="6">
        <v>56.6387</v>
      </c>
      <c r="N119" s="6">
        <v>59.126390000000001</v>
      </c>
      <c r="O119" s="6">
        <v>57.869779999999999</v>
      </c>
      <c r="P119" s="1">
        <v>117</v>
      </c>
    </row>
    <row r="120" spans="1:16">
      <c r="A120" t="str">
        <f t="shared" si="1"/>
        <v>Livingston_HAD85_2039_spring</v>
      </c>
      <c r="B120" t="s">
        <v>5</v>
      </c>
      <c r="D120" t="s">
        <v>16</v>
      </c>
      <c r="E120">
        <v>2039</v>
      </c>
      <c r="F120" t="s">
        <v>50</v>
      </c>
      <c r="G120" s="6">
        <v>37.593730000000001</v>
      </c>
      <c r="H120" s="6">
        <v>38.398429999999998</v>
      </c>
      <c r="I120" s="6">
        <v>37.930039999999998</v>
      </c>
      <c r="J120" s="6">
        <v>47.350909999999999</v>
      </c>
      <c r="K120" s="6">
        <v>48.340670000000003</v>
      </c>
      <c r="L120" s="6">
        <v>47.802689999999998</v>
      </c>
      <c r="M120" s="6">
        <v>56.814700000000002</v>
      </c>
      <c r="N120" s="6">
        <v>58.394260000000003</v>
      </c>
      <c r="O120" s="6">
        <v>57.670589999999997</v>
      </c>
      <c r="P120" s="1">
        <v>118</v>
      </c>
    </row>
    <row r="121" spans="1:16">
      <c r="A121" t="str">
        <f t="shared" si="1"/>
        <v>Washtenaw_HAD85_2039_spring</v>
      </c>
      <c r="B121" t="s">
        <v>6</v>
      </c>
      <c r="D121" t="s">
        <v>16</v>
      </c>
      <c r="E121">
        <v>2039</v>
      </c>
      <c r="F121" t="s">
        <v>50</v>
      </c>
      <c r="G121" s="6">
        <v>37.969360000000002</v>
      </c>
      <c r="H121" s="6">
        <v>39.939749999999997</v>
      </c>
      <c r="I121" s="6">
        <v>38.693820000000002</v>
      </c>
      <c r="J121" s="6">
        <v>48.067</v>
      </c>
      <c r="K121" s="6">
        <v>50.079799999999999</v>
      </c>
      <c r="L121" s="6">
        <v>48.85136</v>
      </c>
      <c r="M121" s="6">
        <v>58.028799999999997</v>
      </c>
      <c r="N121" s="6">
        <v>60.2164</v>
      </c>
      <c r="O121" s="6">
        <v>59.004800000000003</v>
      </c>
      <c r="P121" s="1">
        <v>119</v>
      </c>
    </row>
    <row r="122" spans="1:16">
      <c r="A122" t="str">
        <f t="shared" si="1"/>
        <v>Monroe_HAD85_2039_summer</v>
      </c>
      <c r="B122" t="s">
        <v>0</v>
      </c>
      <c r="D122" t="s">
        <v>16</v>
      </c>
      <c r="E122">
        <v>2039</v>
      </c>
      <c r="F122" t="s">
        <v>51</v>
      </c>
      <c r="G122" s="6">
        <v>60.514890000000001</v>
      </c>
      <c r="H122" s="6">
        <v>65.8977</v>
      </c>
      <c r="I122" s="6">
        <v>63.422229999999999</v>
      </c>
      <c r="J122" s="6">
        <v>72.728809999999996</v>
      </c>
      <c r="K122" s="6">
        <v>76.019180000000006</v>
      </c>
      <c r="L122" s="6">
        <v>74.415409999999994</v>
      </c>
      <c r="M122" s="6">
        <v>83.847440000000006</v>
      </c>
      <c r="N122" s="6">
        <v>86.446640000000002</v>
      </c>
      <c r="O122" s="6">
        <v>85.45917</v>
      </c>
      <c r="P122" s="1">
        <v>120</v>
      </c>
    </row>
    <row r="123" spans="1:16">
      <c r="A123" t="str">
        <f t="shared" si="1"/>
        <v>Macomb_HAD85_2039_summer</v>
      </c>
      <c r="B123" t="s">
        <v>1</v>
      </c>
      <c r="D123" t="s">
        <v>16</v>
      </c>
      <c r="E123">
        <v>2039</v>
      </c>
      <c r="F123" t="s">
        <v>51</v>
      </c>
      <c r="G123" s="6">
        <v>60.485669999999999</v>
      </c>
      <c r="H123" s="6">
        <v>65.624250000000004</v>
      </c>
      <c r="I123" s="6">
        <v>62.404380000000003</v>
      </c>
      <c r="J123" s="6">
        <v>71.973879999999994</v>
      </c>
      <c r="K123" s="6">
        <v>75.229380000000006</v>
      </c>
      <c r="L123" s="6">
        <v>73.166499999999999</v>
      </c>
      <c r="M123" s="6">
        <v>82.644490000000005</v>
      </c>
      <c r="N123" s="6">
        <v>85.028800000000004</v>
      </c>
      <c r="O123" s="6">
        <v>83.971580000000003</v>
      </c>
      <c r="P123" s="1">
        <v>121</v>
      </c>
    </row>
    <row r="124" spans="1:16">
      <c r="A124" t="str">
        <f t="shared" si="1"/>
        <v>St. Clair_HAD85_2039_summer</v>
      </c>
      <c r="B124" t="s">
        <v>2</v>
      </c>
      <c r="D124" t="s">
        <v>16</v>
      </c>
      <c r="E124">
        <v>2039</v>
      </c>
      <c r="F124" t="s">
        <v>51</v>
      </c>
      <c r="G124" s="6">
        <v>59.244759999999999</v>
      </c>
      <c r="H124" s="6">
        <v>63.23621</v>
      </c>
      <c r="I124" s="6">
        <v>61.23789</v>
      </c>
      <c r="J124" s="6">
        <v>70.451369999999997</v>
      </c>
      <c r="K124" s="6">
        <v>73.531689999999998</v>
      </c>
      <c r="L124" s="6">
        <v>72.090059999999994</v>
      </c>
      <c r="M124" s="6">
        <v>81.697519999999997</v>
      </c>
      <c r="N124" s="6">
        <v>83.869470000000007</v>
      </c>
      <c r="O124" s="6">
        <v>82.983059999999995</v>
      </c>
      <c r="P124" s="1">
        <v>122</v>
      </c>
    </row>
    <row r="125" spans="1:16">
      <c r="A125" t="str">
        <f t="shared" si="1"/>
        <v>Wayne_HAD85_2039_summer</v>
      </c>
      <c r="B125" t="s">
        <v>3</v>
      </c>
      <c r="D125" t="s">
        <v>16</v>
      </c>
      <c r="E125">
        <v>2039</v>
      </c>
      <c r="F125" t="s">
        <v>51</v>
      </c>
      <c r="G125" s="6">
        <v>61.30124</v>
      </c>
      <c r="H125" s="6">
        <v>66.003110000000007</v>
      </c>
      <c r="I125" s="6">
        <v>63.673459999999999</v>
      </c>
      <c r="J125" s="6">
        <v>73.06147</v>
      </c>
      <c r="K125" s="6">
        <v>75.317019999999999</v>
      </c>
      <c r="L125" s="6">
        <v>74.208730000000003</v>
      </c>
      <c r="M125" s="6">
        <v>83.751689999999996</v>
      </c>
      <c r="N125" s="6">
        <v>85.838650000000001</v>
      </c>
      <c r="O125" s="6">
        <v>84.791390000000007</v>
      </c>
      <c r="P125" s="1">
        <v>123</v>
      </c>
    </row>
    <row r="126" spans="1:16">
      <c r="A126" t="str">
        <f t="shared" si="1"/>
        <v>Oakland_HAD85_2039_summer</v>
      </c>
      <c r="B126" t="s">
        <v>4</v>
      </c>
      <c r="D126" t="s">
        <v>16</v>
      </c>
      <c r="E126">
        <v>2039</v>
      </c>
      <c r="F126" t="s">
        <v>51</v>
      </c>
      <c r="G126" s="6">
        <v>61.039990000000003</v>
      </c>
      <c r="H126" s="6">
        <v>64.449479999999994</v>
      </c>
      <c r="I126" s="6">
        <v>62.02178</v>
      </c>
      <c r="J126" s="6">
        <v>71.982339999999994</v>
      </c>
      <c r="K126" s="6">
        <v>74.704149999999998</v>
      </c>
      <c r="L126" s="6">
        <v>72.852109999999996</v>
      </c>
      <c r="M126" s="6">
        <v>82.49118</v>
      </c>
      <c r="N126" s="6">
        <v>85.009129999999999</v>
      </c>
      <c r="O126" s="6">
        <v>83.728260000000006</v>
      </c>
      <c r="P126" s="1">
        <v>124</v>
      </c>
    </row>
    <row r="127" spans="1:16">
      <c r="A127" t="str">
        <f t="shared" si="1"/>
        <v>Livingston_HAD85_2039_summer</v>
      </c>
      <c r="B127" t="s">
        <v>5</v>
      </c>
      <c r="D127" t="s">
        <v>16</v>
      </c>
      <c r="E127">
        <v>2039</v>
      </c>
      <c r="F127" t="s">
        <v>51</v>
      </c>
      <c r="G127" s="6">
        <v>60.823990000000002</v>
      </c>
      <c r="H127" s="6">
        <v>61.846220000000002</v>
      </c>
      <c r="I127" s="6">
        <v>61.27534</v>
      </c>
      <c r="J127" s="6">
        <v>72.065749999999994</v>
      </c>
      <c r="K127" s="6">
        <v>72.801670000000001</v>
      </c>
      <c r="L127" s="6">
        <v>72.353589999999997</v>
      </c>
      <c r="M127" s="6">
        <v>82.664379999999994</v>
      </c>
      <c r="N127" s="6">
        <v>84.107429999999994</v>
      </c>
      <c r="O127" s="6">
        <v>83.481030000000004</v>
      </c>
      <c r="P127" s="1">
        <v>125</v>
      </c>
    </row>
    <row r="128" spans="1:16">
      <c r="A128" t="str">
        <f t="shared" si="1"/>
        <v>Washtenaw_HAD85_2039_summer</v>
      </c>
      <c r="B128" t="s">
        <v>6</v>
      </c>
      <c r="D128" t="s">
        <v>16</v>
      </c>
      <c r="E128">
        <v>2039</v>
      </c>
      <c r="F128" t="s">
        <v>51</v>
      </c>
      <c r="G128" s="6">
        <v>60.708970000000001</v>
      </c>
      <c r="H128" s="6">
        <v>63.013019999999997</v>
      </c>
      <c r="I128" s="6">
        <v>61.777990000000003</v>
      </c>
      <c r="J128" s="6">
        <v>72.453900000000004</v>
      </c>
      <c r="K128" s="6">
        <v>74.260580000000004</v>
      </c>
      <c r="L128" s="6">
        <v>73.140690000000006</v>
      </c>
      <c r="M128" s="6">
        <v>83.714389999999995</v>
      </c>
      <c r="N128" s="6">
        <v>85.679079999999999</v>
      </c>
      <c r="O128" s="6">
        <v>84.554370000000006</v>
      </c>
      <c r="P128" s="1">
        <v>126</v>
      </c>
    </row>
    <row r="129" spans="1:16">
      <c r="A129" t="str">
        <f t="shared" si="1"/>
        <v>Monroe_HAD85_2039_fall</v>
      </c>
      <c r="B129" t="s">
        <v>0</v>
      </c>
      <c r="D129" t="s">
        <v>16</v>
      </c>
      <c r="E129">
        <v>2039</v>
      </c>
      <c r="F129" t="s">
        <v>52</v>
      </c>
      <c r="G129" s="6">
        <v>43.63984</v>
      </c>
      <c r="H129" s="6">
        <v>48.267119999999998</v>
      </c>
      <c r="I129" s="6">
        <v>45.994430000000001</v>
      </c>
      <c r="J129" s="6">
        <v>54.646630000000002</v>
      </c>
      <c r="K129" s="6">
        <v>57.26717</v>
      </c>
      <c r="L129" s="6">
        <v>55.764240000000001</v>
      </c>
      <c r="M129" s="6">
        <v>63.642209999999999</v>
      </c>
      <c r="N129" s="6">
        <v>66.424170000000004</v>
      </c>
      <c r="O129" s="6">
        <v>65.520300000000006</v>
      </c>
      <c r="P129" s="1">
        <v>127</v>
      </c>
    </row>
    <row r="130" spans="1:16">
      <c r="A130" t="str">
        <f t="shared" si="1"/>
        <v>Macomb_HAD85_2039_fall</v>
      </c>
      <c r="B130" t="s">
        <v>1</v>
      </c>
      <c r="D130" t="s">
        <v>16</v>
      </c>
      <c r="E130">
        <v>2039</v>
      </c>
      <c r="F130" t="s">
        <v>52</v>
      </c>
      <c r="G130" s="6">
        <v>43.747120000000002</v>
      </c>
      <c r="H130" s="6">
        <v>48.500630000000001</v>
      </c>
      <c r="I130" s="6">
        <v>45.546370000000003</v>
      </c>
      <c r="J130" s="6">
        <v>53.614660000000001</v>
      </c>
      <c r="K130" s="6">
        <v>56.641109999999998</v>
      </c>
      <c r="L130" s="6">
        <v>54.741250000000001</v>
      </c>
      <c r="M130" s="6">
        <v>62.719140000000003</v>
      </c>
      <c r="N130" s="6">
        <v>65.069879999999998</v>
      </c>
      <c r="O130" s="6">
        <v>63.921619999999997</v>
      </c>
      <c r="P130" s="1">
        <v>128</v>
      </c>
    </row>
    <row r="131" spans="1:16">
      <c r="A131" t="str">
        <f t="shared" ref="A131:A194" si="2">_xlfn.CONCAT(B131,"_",D131,"_",E131,"_",F131)</f>
        <v>St. Clair_HAD85_2039_fall</v>
      </c>
      <c r="B131" t="s">
        <v>2</v>
      </c>
      <c r="D131" t="s">
        <v>16</v>
      </c>
      <c r="E131">
        <v>2039</v>
      </c>
      <c r="F131" t="s">
        <v>52</v>
      </c>
      <c r="G131" s="6">
        <v>43.086179999999999</v>
      </c>
      <c r="H131" s="6">
        <v>46.852519999999998</v>
      </c>
      <c r="I131" s="6">
        <v>44.80959</v>
      </c>
      <c r="J131" s="6">
        <v>52.865250000000003</v>
      </c>
      <c r="K131" s="6">
        <v>55.442340000000002</v>
      </c>
      <c r="L131" s="6">
        <v>54.010480000000001</v>
      </c>
      <c r="M131" s="6">
        <v>62.416679999999999</v>
      </c>
      <c r="N131" s="6">
        <v>64.016729999999995</v>
      </c>
      <c r="O131" s="6">
        <v>63.196399999999997</v>
      </c>
      <c r="P131" s="1">
        <v>129</v>
      </c>
    </row>
    <row r="132" spans="1:16">
      <c r="A132" t="str">
        <f t="shared" si="2"/>
        <v>Wayne_HAD85_2039_fall</v>
      </c>
      <c r="B132" t="s">
        <v>3</v>
      </c>
      <c r="D132" t="s">
        <v>16</v>
      </c>
      <c r="E132">
        <v>2039</v>
      </c>
      <c r="F132" t="s">
        <v>52</v>
      </c>
      <c r="G132" s="6">
        <v>44.201239999999999</v>
      </c>
      <c r="H132" s="6">
        <v>48.769469999999998</v>
      </c>
      <c r="I132" s="6">
        <v>46.460769999999997</v>
      </c>
      <c r="J132" s="6">
        <v>54.651980000000002</v>
      </c>
      <c r="K132" s="6">
        <v>56.647790000000001</v>
      </c>
      <c r="L132" s="6">
        <v>55.63317</v>
      </c>
      <c r="M132" s="6">
        <v>63.68253</v>
      </c>
      <c r="N132" s="6">
        <v>65.8142</v>
      </c>
      <c r="O132" s="6">
        <v>64.791499999999999</v>
      </c>
      <c r="P132" s="1">
        <v>130</v>
      </c>
    </row>
    <row r="133" spans="1:16">
      <c r="A133" t="str">
        <f t="shared" si="2"/>
        <v>Oakland_HAD85_2039_fall</v>
      </c>
      <c r="B133" t="s">
        <v>4</v>
      </c>
      <c r="D133" t="s">
        <v>16</v>
      </c>
      <c r="E133">
        <v>2039</v>
      </c>
      <c r="F133" t="s">
        <v>52</v>
      </c>
      <c r="G133" s="6">
        <v>44.00376</v>
      </c>
      <c r="H133" s="6">
        <v>47.238799999999998</v>
      </c>
      <c r="I133" s="6">
        <v>44.954680000000003</v>
      </c>
      <c r="J133" s="6">
        <v>53.309570000000001</v>
      </c>
      <c r="K133" s="6">
        <v>56.134039999999999</v>
      </c>
      <c r="L133" s="6">
        <v>54.192630000000001</v>
      </c>
      <c r="M133" s="6">
        <v>62.267650000000003</v>
      </c>
      <c r="N133" s="6">
        <v>65.015330000000006</v>
      </c>
      <c r="O133" s="6">
        <v>63.41619</v>
      </c>
      <c r="P133" s="1">
        <v>131</v>
      </c>
    </row>
    <row r="134" spans="1:16">
      <c r="A134" t="str">
        <f t="shared" si="2"/>
        <v>Livingston_HAD85_2039_fall</v>
      </c>
      <c r="B134" t="s">
        <v>5</v>
      </c>
      <c r="D134" t="s">
        <v>16</v>
      </c>
      <c r="E134">
        <v>2039</v>
      </c>
      <c r="F134" t="s">
        <v>52</v>
      </c>
      <c r="G134" s="6">
        <v>43.735639999999997</v>
      </c>
      <c r="H134" s="6">
        <v>44.685569999999998</v>
      </c>
      <c r="I134" s="6">
        <v>44.147300000000001</v>
      </c>
      <c r="J134" s="6">
        <v>53.419840000000001</v>
      </c>
      <c r="K134" s="6">
        <v>54.200560000000003</v>
      </c>
      <c r="L134" s="6">
        <v>53.705489999999998</v>
      </c>
      <c r="M134" s="6">
        <v>62.389049999999997</v>
      </c>
      <c r="N134" s="6">
        <v>63.896050000000002</v>
      </c>
      <c r="O134" s="6">
        <v>63.248539999999998</v>
      </c>
      <c r="P134" s="1">
        <v>132</v>
      </c>
    </row>
    <row r="135" spans="1:16">
      <c r="A135" t="str">
        <f t="shared" si="2"/>
        <v>Washtenaw_HAD85_2039_fall</v>
      </c>
      <c r="B135" t="s">
        <v>6</v>
      </c>
      <c r="D135" t="s">
        <v>16</v>
      </c>
      <c r="E135">
        <v>2039</v>
      </c>
      <c r="F135" t="s">
        <v>52</v>
      </c>
      <c r="G135" s="6">
        <v>43.850230000000003</v>
      </c>
      <c r="H135" s="6">
        <v>45.819749999999999</v>
      </c>
      <c r="I135" s="6">
        <v>44.633400000000002</v>
      </c>
      <c r="J135" s="6">
        <v>53.793709999999997</v>
      </c>
      <c r="K135" s="6">
        <v>55.450530000000001</v>
      </c>
      <c r="L135" s="6">
        <v>54.513730000000002</v>
      </c>
      <c r="M135" s="6">
        <v>63.499380000000002</v>
      </c>
      <c r="N135" s="6">
        <v>65.572069999999997</v>
      </c>
      <c r="O135" s="6">
        <v>64.380359999999996</v>
      </c>
      <c r="P135" s="1">
        <v>133</v>
      </c>
    </row>
    <row r="136" spans="1:16">
      <c r="A136" t="str">
        <f t="shared" si="2"/>
        <v>Monroe_HAD85_2039_winter</v>
      </c>
      <c r="B136" t="s">
        <v>0</v>
      </c>
      <c r="D136" t="s">
        <v>16</v>
      </c>
      <c r="E136">
        <v>2039</v>
      </c>
      <c r="F136" t="s">
        <v>53</v>
      </c>
      <c r="G136" s="6">
        <v>22.909410000000001</v>
      </c>
      <c r="H136" s="6">
        <v>26.38823</v>
      </c>
      <c r="I136" s="6">
        <v>24.614609999999999</v>
      </c>
      <c r="J136" s="6">
        <v>31.127210000000002</v>
      </c>
      <c r="K136" s="6">
        <v>33.615650000000002</v>
      </c>
      <c r="L136" s="6">
        <v>32.275539999999999</v>
      </c>
      <c r="M136" s="6">
        <v>37.464530000000003</v>
      </c>
      <c r="N136" s="6">
        <v>39.263440000000003</v>
      </c>
      <c r="O136" s="6">
        <v>38.22231</v>
      </c>
      <c r="P136" s="1">
        <v>134</v>
      </c>
    </row>
    <row r="137" spans="1:16">
      <c r="A137" t="str">
        <f t="shared" si="2"/>
        <v>Macomb_HAD85_2039_winter</v>
      </c>
      <c r="B137" t="s">
        <v>1</v>
      </c>
      <c r="D137" t="s">
        <v>16</v>
      </c>
      <c r="E137">
        <v>2039</v>
      </c>
      <c r="F137" t="s">
        <v>53</v>
      </c>
      <c r="G137" s="6">
        <v>21.92728</v>
      </c>
      <c r="H137" s="6">
        <v>26.69623</v>
      </c>
      <c r="I137" s="6">
        <v>23.9132</v>
      </c>
      <c r="J137" s="6">
        <v>30.37819</v>
      </c>
      <c r="K137" s="6">
        <v>33.472949999999997</v>
      </c>
      <c r="L137" s="6">
        <v>31.688120000000001</v>
      </c>
      <c r="M137" s="6">
        <v>36.4255</v>
      </c>
      <c r="N137" s="6">
        <v>38.548499999999997</v>
      </c>
      <c r="O137" s="6">
        <v>37.574150000000003</v>
      </c>
      <c r="P137" s="1">
        <v>135</v>
      </c>
    </row>
    <row r="138" spans="1:16">
      <c r="A138" t="str">
        <f t="shared" si="2"/>
        <v>St. Clair_HAD85_2039_winter</v>
      </c>
      <c r="B138" t="s">
        <v>2</v>
      </c>
      <c r="D138" t="s">
        <v>16</v>
      </c>
      <c r="E138">
        <v>2039</v>
      </c>
      <c r="F138" t="s">
        <v>53</v>
      </c>
      <c r="G138" s="6">
        <v>21.38571</v>
      </c>
      <c r="H138" s="6">
        <v>25.22203</v>
      </c>
      <c r="I138" s="6">
        <v>23.19819</v>
      </c>
      <c r="J138" s="6">
        <v>29.747170000000001</v>
      </c>
      <c r="K138" s="6">
        <v>32.502450000000003</v>
      </c>
      <c r="L138" s="6">
        <v>31.01257</v>
      </c>
      <c r="M138" s="6">
        <v>35.8613</v>
      </c>
      <c r="N138" s="6">
        <v>37.809010000000001</v>
      </c>
      <c r="O138" s="6">
        <v>36.77328</v>
      </c>
      <c r="P138" s="1">
        <v>136</v>
      </c>
    </row>
    <row r="139" spans="1:16">
      <c r="A139" t="str">
        <f t="shared" si="2"/>
        <v>Wayne_HAD85_2039_winter</v>
      </c>
      <c r="B139" t="s">
        <v>3</v>
      </c>
      <c r="D139" t="s">
        <v>16</v>
      </c>
      <c r="E139">
        <v>2039</v>
      </c>
      <c r="F139" t="s">
        <v>53</v>
      </c>
      <c r="G139" s="6">
        <v>23.349460000000001</v>
      </c>
      <c r="H139" s="6">
        <v>26.917159999999999</v>
      </c>
      <c r="I139" s="6">
        <v>24.976479999999999</v>
      </c>
      <c r="J139" s="6">
        <v>31.326170000000001</v>
      </c>
      <c r="K139" s="6">
        <v>33.46058</v>
      </c>
      <c r="L139" s="6">
        <v>32.38937</v>
      </c>
      <c r="M139" s="6">
        <v>37.314349999999997</v>
      </c>
      <c r="N139" s="6">
        <v>38.894509999999997</v>
      </c>
      <c r="O139" s="6">
        <v>38.030270000000002</v>
      </c>
      <c r="P139" s="1">
        <v>137</v>
      </c>
    </row>
    <row r="140" spans="1:16">
      <c r="A140" t="str">
        <f t="shared" si="2"/>
        <v>Oakland_HAD85_2039_winter</v>
      </c>
      <c r="B140" t="s">
        <v>4</v>
      </c>
      <c r="D140" t="s">
        <v>16</v>
      </c>
      <c r="E140">
        <v>2039</v>
      </c>
      <c r="F140" t="s">
        <v>53</v>
      </c>
      <c r="G140" s="6">
        <v>22.058789999999998</v>
      </c>
      <c r="H140" s="6">
        <v>25.714880000000001</v>
      </c>
      <c r="I140" s="6">
        <v>23.241820000000001</v>
      </c>
      <c r="J140" s="6">
        <v>29.892669999999999</v>
      </c>
      <c r="K140" s="6">
        <v>32.979370000000003</v>
      </c>
      <c r="L140" s="6">
        <v>30.82939</v>
      </c>
      <c r="M140" s="6">
        <v>35.713970000000003</v>
      </c>
      <c r="N140" s="6">
        <v>38.444789999999998</v>
      </c>
      <c r="O140" s="6">
        <v>36.661059999999999</v>
      </c>
      <c r="P140" s="1">
        <v>138</v>
      </c>
    </row>
    <row r="141" spans="1:16">
      <c r="A141" t="str">
        <f t="shared" si="2"/>
        <v>Livingston_HAD85_2039_winter</v>
      </c>
      <c r="B141" t="s">
        <v>5</v>
      </c>
      <c r="D141" t="s">
        <v>16</v>
      </c>
      <c r="E141">
        <v>2039</v>
      </c>
      <c r="F141" t="s">
        <v>53</v>
      </c>
      <c r="G141" s="6">
        <v>22.278569999999998</v>
      </c>
      <c r="H141" s="6">
        <v>23.049980000000001</v>
      </c>
      <c r="I141" s="6">
        <v>22.69886</v>
      </c>
      <c r="J141" s="6">
        <v>30.127300000000002</v>
      </c>
      <c r="K141" s="6">
        <v>30.8218</v>
      </c>
      <c r="L141" s="6">
        <v>30.492540000000002</v>
      </c>
      <c r="M141" s="6">
        <v>35.923369999999998</v>
      </c>
      <c r="N141" s="6">
        <v>36.93741</v>
      </c>
      <c r="O141" s="6">
        <v>36.530259999999998</v>
      </c>
      <c r="P141" s="1">
        <v>139</v>
      </c>
    </row>
    <row r="142" spans="1:16">
      <c r="A142" t="str">
        <f t="shared" si="2"/>
        <v>Washtenaw_HAD85_2039_winter</v>
      </c>
      <c r="B142" t="s">
        <v>6</v>
      </c>
      <c r="D142" t="s">
        <v>16</v>
      </c>
      <c r="E142">
        <v>2039</v>
      </c>
      <c r="F142" t="s">
        <v>53</v>
      </c>
      <c r="G142" s="6">
        <v>22.51632</v>
      </c>
      <c r="H142" s="6">
        <v>24.578610000000001</v>
      </c>
      <c r="I142" s="6">
        <v>23.313120000000001</v>
      </c>
      <c r="J142" s="6">
        <v>30.378710000000002</v>
      </c>
      <c r="K142" s="6">
        <v>32.211849999999998</v>
      </c>
      <c r="L142" s="6">
        <v>31.11795</v>
      </c>
      <c r="M142" s="6">
        <v>36.553660000000001</v>
      </c>
      <c r="N142" s="6">
        <v>38.20111</v>
      </c>
      <c r="O142" s="6">
        <v>37.241790000000002</v>
      </c>
      <c r="P142" s="1">
        <v>140</v>
      </c>
    </row>
    <row r="143" spans="1:16">
      <c r="A143" t="str">
        <f t="shared" si="2"/>
        <v>Monroe_HAD85_2069_spring</v>
      </c>
      <c r="B143" t="s">
        <v>0</v>
      </c>
      <c r="D143" t="s">
        <v>16</v>
      </c>
      <c r="E143">
        <v>2069</v>
      </c>
      <c r="F143" t="s">
        <v>50</v>
      </c>
      <c r="G143" s="6">
        <v>42.509619999999998</v>
      </c>
      <c r="H143" s="6">
        <v>46.206519999999998</v>
      </c>
      <c r="I143" s="6">
        <v>44.366340000000001</v>
      </c>
      <c r="J143" s="6">
        <v>53.509270000000001</v>
      </c>
      <c r="K143" s="6">
        <v>55.277929999999998</v>
      </c>
      <c r="L143" s="6">
        <v>54.164659999999998</v>
      </c>
      <c r="M143" s="6">
        <v>62.461120000000001</v>
      </c>
      <c r="N143" s="6">
        <v>64.663439999999994</v>
      </c>
      <c r="O143" s="6">
        <v>63.966369999999998</v>
      </c>
      <c r="P143" s="1">
        <v>141</v>
      </c>
    </row>
    <row r="144" spans="1:16">
      <c r="A144" t="str">
        <f t="shared" si="2"/>
        <v>Macomb_HAD85_2069_spring</v>
      </c>
      <c r="B144" t="s">
        <v>1</v>
      </c>
      <c r="D144" t="s">
        <v>16</v>
      </c>
      <c r="E144">
        <v>2069</v>
      </c>
      <c r="F144" t="s">
        <v>50</v>
      </c>
      <c r="G144" s="6">
        <v>41.033830000000002</v>
      </c>
      <c r="H144" s="6">
        <v>45.707299999999996</v>
      </c>
      <c r="I144" s="6">
        <v>42.97504</v>
      </c>
      <c r="J144" s="6">
        <v>51.520139999999998</v>
      </c>
      <c r="K144" s="6">
        <v>54.551600000000001</v>
      </c>
      <c r="L144" s="6">
        <v>52.785550000000001</v>
      </c>
      <c r="M144" s="6">
        <v>61.136719999999997</v>
      </c>
      <c r="N144" s="6">
        <v>63.695489999999999</v>
      </c>
      <c r="O144" s="6">
        <v>62.603450000000002</v>
      </c>
      <c r="P144" s="1">
        <v>142</v>
      </c>
    </row>
    <row r="145" spans="1:16">
      <c r="A145" t="str">
        <f t="shared" si="2"/>
        <v>St. Clair_HAD85_2069_spring</v>
      </c>
      <c r="B145" t="s">
        <v>2</v>
      </c>
      <c r="D145" t="s">
        <v>16</v>
      </c>
      <c r="E145">
        <v>2069</v>
      </c>
      <c r="F145" t="s">
        <v>50</v>
      </c>
      <c r="G145" s="6">
        <v>40.176290000000002</v>
      </c>
      <c r="H145" s="6">
        <v>43.766289999999998</v>
      </c>
      <c r="I145" s="6">
        <v>42.023260000000001</v>
      </c>
      <c r="J145" s="6">
        <v>50.159979999999997</v>
      </c>
      <c r="K145" s="6">
        <v>52.953580000000002</v>
      </c>
      <c r="L145" s="6">
        <v>51.693060000000003</v>
      </c>
      <c r="M145" s="6">
        <v>60.154209999999999</v>
      </c>
      <c r="N145" s="6">
        <v>62.752200000000002</v>
      </c>
      <c r="O145" s="6">
        <v>61.371389999999998</v>
      </c>
      <c r="P145" s="1">
        <v>143</v>
      </c>
    </row>
    <row r="146" spans="1:16">
      <c r="A146" t="str">
        <f t="shared" si="2"/>
        <v>Wayne_HAD85_2069_spring</v>
      </c>
      <c r="B146" t="s">
        <v>3</v>
      </c>
      <c r="D146" t="s">
        <v>16</v>
      </c>
      <c r="E146">
        <v>2069</v>
      </c>
      <c r="F146" t="s">
        <v>50</v>
      </c>
      <c r="G146" s="6">
        <v>42.957479999999997</v>
      </c>
      <c r="H146" s="6">
        <v>46.043979999999998</v>
      </c>
      <c r="I146" s="6">
        <v>44.455489999999998</v>
      </c>
      <c r="J146" s="6">
        <v>53.473100000000002</v>
      </c>
      <c r="K146" s="6">
        <v>54.625509999999998</v>
      </c>
      <c r="L146" s="6">
        <v>54.060980000000001</v>
      </c>
      <c r="M146" s="6">
        <v>62.472709999999999</v>
      </c>
      <c r="N146" s="6">
        <v>64.629109999999997</v>
      </c>
      <c r="O146" s="6">
        <v>63.671340000000001</v>
      </c>
      <c r="P146" s="1">
        <v>144</v>
      </c>
    </row>
    <row r="147" spans="1:16">
      <c r="A147" t="str">
        <f t="shared" si="2"/>
        <v>Oakland_HAD85_2069_spring</v>
      </c>
      <c r="B147" t="s">
        <v>4</v>
      </c>
      <c r="D147" t="s">
        <v>16</v>
      </c>
      <c r="E147">
        <v>2069</v>
      </c>
      <c r="F147" t="s">
        <v>50</v>
      </c>
      <c r="G147" s="6">
        <v>41.846870000000003</v>
      </c>
      <c r="H147" s="6">
        <v>44.943309999999997</v>
      </c>
      <c r="I147" s="6">
        <v>42.767899999999997</v>
      </c>
      <c r="J147" s="6">
        <v>51.68233</v>
      </c>
      <c r="K147" s="6">
        <v>54.326979999999999</v>
      </c>
      <c r="L147" s="6">
        <v>52.67</v>
      </c>
      <c r="M147" s="6">
        <v>61.371000000000002</v>
      </c>
      <c r="N147" s="6">
        <v>63.840400000000002</v>
      </c>
      <c r="O147" s="6">
        <v>62.579940000000001</v>
      </c>
      <c r="P147" s="1">
        <v>145</v>
      </c>
    </row>
    <row r="148" spans="1:16">
      <c r="A148" t="str">
        <f t="shared" si="2"/>
        <v>Livingston_HAD85_2069_spring</v>
      </c>
      <c r="B148" t="s">
        <v>5</v>
      </c>
      <c r="D148" t="s">
        <v>16</v>
      </c>
      <c r="E148">
        <v>2069</v>
      </c>
      <c r="F148" t="s">
        <v>50</v>
      </c>
      <c r="G148" s="6">
        <v>41.936129999999999</v>
      </c>
      <c r="H148" s="6">
        <v>42.73424</v>
      </c>
      <c r="I148" s="6">
        <v>42.263599999999997</v>
      </c>
      <c r="J148" s="6">
        <v>51.875990000000002</v>
      </c>
      <c r="K148" s="6">
        <v>52.856189999999998</v>
      </c>
      <c r="L148" s="6">
        <v>52.326479999999997</v>
      </c>
      <c r="M148" s="6">
        <v>61.554749999999999</v>
      </c>
      <c r="N148" s="6">
        <v>63.110849999999999</v>
      </c>
      <c r="O148" s="6">
        <v>62.397120000000001</v>
      </c>
      <c r="P148" s="1">
        <v>146</v>
      </c>
    </row>
    <row r="149" spans="1:16">
      <c r="A149" t="str">
        <f t="shared" si="2"/>
        <v>Washtenaw_HAD85_2069_spring</v>
      </c>
      <c r="B149" t="s">
        <v>6</v>
      </c>
      <c r="D149" t="s">
        <v>16</v>
      </c>
      <c r="E149">
        <v>2069</v>
      </c>
      <c r="F149" t="s">
        <v>50</v>
      </c>
      <c r="G149" s="6">
        <v>42.222819999999999</v>
      </c>
      <c r="H149" s="6">
        <v>44.249850000000002</v>
      </c>
      <c r="I149" s="6">
        <v>42.990940000000002</v>
      </c>
      <c r="J149" s="6">
        <v>52.583179999999999</v>
      </c>
      <c r="K149" s="6">
        <v>54.589880000000001</v>
      </c>
      <c r="L149" s="6">
        <v>53.349359999999997</v>
      </c>
      <c r="M149" s="6">
        <v>62.762749999999997</v>
      </c>
      <c r="N149" s="6">
        <v>64.940740000000005</v>
      </c>
      <c r="O149" s="6">
        <v>63.713929999999998</v>
      </c>
      <c r="P149" s="1">
        <v>147</v>
      </c>
    </row>
    <row r="150" spans="1:16">
      <c r="A150" t="str">
        <f t="shared" si="2"/>
        <v>Monroe_HAD85_2069_summer</v>
      </c>
      <c r="B150" t="s">
        <v>0</v>
      </c>
      <c r="D150" t="s">
        <v>16</v>
      </c>
      <c r="E150">
        <v>2069</v>
      </c>
      <c r="F150" t="s">
        <v>51</v>
      </c>
      <c r="G150" s="6">
        <v>64.748149999999995</v>
      </c>
      <c r="H150" s="6">
        <v>70.395830000000004</v>
      </c>
      <c r="I150" s="6">
        <v>67.721080000000001</v>
      </c>
      <c r="J150" s="6">
        <v>77.979609999999994</v>
      </c>
      <c r="K150" s="6">
        <v>81.630009999999999</v>
      </c>
      <c r="L150" s="6">
        <v>79.757300000000001</v>
      </c>
      <c r="M150" s="6">
        <v>89.992750000000001</v>
      </c>
      <c r="N150" s="6">
        <v>93.165220000000005</v>
      </c>
      <c r="O150" s="6">
        <v>91.85933</v>
      </c>
      <c r="P150" s="1">
        <v>148</v>
      </c>
    </row>
    <row r="151" spans="1:16">
      <c r="A151" t="str">
        <f t="shared" si="2"/>
        <v>Macomb_HAD85_2069_summer</v>
      </c>
      <c r="B151" t="s">
        <v>1</v>
      </c>
      <c r="D151" t="s">
        <v>16</v>
      </c>
      <c r="E151">
        <v>2069</v>
      </c>
      <c r="F151" t="s">
        <v>51</v>
      </c>
      <c r="G151" s="6">
        <v>64.090890000000002</v>
      </c>
      <c r="H151" s="6">
        <v>69.529619999999994</v>
      </c>
      <c r="I151" s="6">
        <v>66.182590000000005</v>
      </c>
      <c r="J151" s="6">
        <v>76.433120000000002</v>
      </c>
      <c r="K151" s="6">
        <v>80.056190000000001</v>
      </c>
      <c r="L151" s="6">
        <v>77.80592</v>
      </c>
      <c r="M151" s="6">
        <v>88.034930000000003</v>
      </c>
      <c r="N151" s="6">
        <v>90.824250000000006</v>
      </c>
      <c r="O151" s="6">
        <v>89.485919999999993</v>
      </c>
      <c r="P151" s="1">
        <v>149</v>
      </c>
    </row>
    <row r="152" spans="1:16">
      <c r="A152" t="str">
        <f t="shared" si="2"/>
        <v>St. Clair_HAD85_2069_summer</v>
      </c>
      <c r="B152" t="s">
        <v>2</v>
      </c>
      <c r="D152" t="s">
        <v>16</v>
      </c>
      <c r="E152">
        <v>2069</v>
      </c>
      <c r="F152" t="s">
        <v>51</v>
      </c>
      <c r="G152" s="6">
        <v>62.83372</v>
      </c>
      <c r="H152" s="6">
        <v>67.101860000000002</v>
      </c>
      <c r="I152" s="6">
        <v>64.874110000000002</v>
      </c>
      <c r="J152" s="6">
        <v>74.796539999999993</v>
      </c>
      <c r="K152" s="6">
        <v>78.260090000000005</v>
      </c>
      <c r="L152" s="6">
        <v>76.541809999999998</v>
      </c>
      <c r="M152" s="6">
        <v>86.812259999999995</v>
      </c>
      <c r="N152" s="6">
        <v>89.475729999999999</v>
      </c>
      <c r="O152" s="6">
        <v>88.263350000000003</v>
      </c>
      <c r="P152" s="1">
        <v>150</v>
      </c>
    </row>
    <row r="153" spans="1:16">
      <c r="A153" t="str">
        <f t="shared" si="2"/>
        <v>Wayne_HAD85_2069_summer</v>
      </c>
      <c r="B153" t="s">
        <v>3</v>
      </c>
      <c r="D153" t="s">
        <v>16</v>
      </c>
      <c r="E153">
        <v>2069</v>
      </c>
      <c r="F153" t="s">
        <v>51</v>
      </c>
      <c r="G153" s="6">
        <v>65.467309999999998</v>
      </c>
      <c r="H153" s="6">
        <v>69.909520000000001</v>
      </c>
      <c r="I153" s="6">
        <v>67.71069</v>
      </c>
      <c r="J153" s="6">
        <v>78.224469999999997</v>
      </c>
      <c r="K153" s="6">
        <v>80.163780000000003</v>
      </c>
      <c r="L153" s="6">
        <v>79.223820000000003</v>
      </c>
      <c r="M153" s="6">
        <v>89.86806</v>
      </c>
      <c r="N153" s="6">
        <v>91.828460000000007</v>
      </c>
      <c r="O153" s="6">
        <v>90.799049999999994</v>
      </c>
      <c r="P153" s="1">
        <v>151</v>
      </c>
    </row>
    <row r="154" spans="1:16">
      <c r="A154" t="str">
        <f t="shared" si="2"/>
        <v>Oakland_HAD85_2069_summer</v>
      </c>
      <c r="B154" t="s">
        <v>4</v>
      </c>
      <c r="D154" t="s">
        <v>16</v>
      </c>
      <c r="E154">
        <v>2069</v>
      </c>
      <c r="F154" t="s">
        <v>51</v>
      </c>
      <c r="G154" s="6">
        <v>64.940629999999999</v>
      </c>
      <c r="H154" s="6">
        <v>68.361270000000005</v>
      </c>
      <c r="I154" s="6">
        <v>65.909980000000004</v>
      </c>
      <c r="J154" s="6">
        <v>76.805480000000003</v>
      </c>
      <c r="K154" s="6">
        <v>79.557910000000007</v>
      </c>
      <c r="L154" s="6">
        <v>77.636470000000003</v>
      </c>
      <c r="M154" s="6">
        <v>88.251580000000004</v>
      </c>
      <c r="N154" s="6">
        <v>90.860399999999998</v>
      </c>
      <c r="O154" s="6">
        <v>89.421139999999994</v>
      </c>
      <c r="P154" s="1">
        <v>152</v>
      </c>
    </row>
    <row r="155" spans="1:16">
      <c r="A155" t="str">
        <f t="shared" si="2"/>
        <v>Livingston_HAD85_2069_summer</v>
      </c>
      <c r="B155" t="s">
        <v>5</v>
      </c>
      <c r="D155" t="s">
        <v>16</v>
      </c>
      <c r="E155">
        <v>2069</v>
      </c>
      <c r="F155" t="s">
        <v>51</v>
      </c>
      <c r="G155" s="6">
        <v>64.858339999999998</v>
      </c>
      <c r="H155" s="6">
        <v>65.841120000000004</v>
      </c>
      <c r="I155" s="6">
        <v>65.364549999999994</v>
      </c>
      <c r="J155" s="6">
        <v>76.920370000000005</v>
      </c>
      <c r="K155" s="6">
        <v>77.84948</v>
      </c>
      <c r="L155" s="6">
        <v>77.350369999999998</v>
      </c>
      <c r="M155" s="6">
        <v>88.403080000000003</v>
      </c>
      <c r="N155" s="6">
        <v>90.173479999999998</v>
      </c>
      <c r="O155" s="6">
        <v>89.397350000000003</v>
      </c>
      <c r="P155" s="1">
        <v>153</v>
      </c>
    </row>
    <row r="156" spans="1:16">
      <c r="A156" t="str">
        <f t="shared" si="2"/>
        <v>Washtenaw_HAD85_2069_summer</v>
      </c>
      <c r="B156" t="s">
        <v>6</v>
      </c>
      <c r="D156" t="s">
        <v>16</v>
      </c>
      <c r="E156">
        <v>2069</v>
      </c>
      <c r="F156" t="s">
        <v>51</v>
      </c>
      <c r="G156" s="6">
        <v>64.918869999999998</v>
      </c>
      <c r="H156" s="6">
        <v>67.134820000000005</v>
      </c>
      <c r="I156" s="6">
        <v>65.967550000000003</v>
      </c>
      <c r="J156" s="6">
        <v>77.642139999999998</v>
      </c>
      <c r="K156" s="6">
        <v>79.398960000000002</v>
      </c>
      <c r="L156" s="6">
        <v>78.319999999999993</v>
      </c>
      <c r="M156" s="6">
        <v>89.88964</v>
      </c>
      <c r="N156" s="6">
        <v>91.847790000000003</v>
      </c>
      <c r="O156" s="6">
        <v>90.736149999999995</v>
      </c>
      <c r="P156" s="1">
        <v>154</v>
      </c>
    </row>
    <row r="157" spans="1:16">
      <c r="A157" t="str">
        <f t="shared" si="2"/>
        <v>Monroe_HAD85_2069_fall</v>
      </c>
      <c r="B157" t="s">
        <v>0</v>
      </c>
      <c r="D157" t="s">
        <v>16</v>
      </c>
      <c r="E157">
        <v>2069</v>
      </c>
      <c r="F157" t="s">
        <v>52</v>
      </c>
      <c r="G157" s="6">
        <v>47.537570000000002</v>
      </c>
      <c r="H157" s="6">
        <v>52.231259999999999</v>
      </c>
      <c r="I157" s="6">
        <v>49.896329999999999</v>
      </c>
      <c r="J157" s="6">
        <v>59.164839999999998</v>
      </c>
      <c r="K157" s="6">
        <v>61.895130000000002</v>
      </c>
      <c r="L157" s="6">
        <v>60.306420000000003</v>
      </c>
      <c r="M157" s="6">
        <v>68.769469999999998</v>
      </c>
      <c r="N157" s="6">
        <v>71.725449999999995</v>
      </c>
      <c r="O157" s="6">
        <v>70.727969999999999</v>
      </c>
      <c r="P157" s="1">
        <v>155</v>
      </c>
    </row>
    <row r="158" spans="1:16">
      <c r="A158" t="str">
        <f t="shared" si="2"/>
        <v>Macomb_HAD85_2069_fall</v>
      </c>
      <c r="B158" t="s">
        <v>1</v>
      </c>
      <c r="D158" t="s">
        <v>16</v>
      </c>
      <c r="E158">
        <v>2069</v>
      </c>
      <c r="F158" t="s">
        <v>52</v>
      </c>
      <c r="G158" s="6">
        <v>47.489559999999997</v>
      </c>
      <c r="H158" s="6">
        <v>52.24944</v>
      </c>
      <c r="I158" s="6">
        <v>49.297289999999997</v>
      </c>
      <c r="J158" s="6">
        <v>57.965649999999997</v>
      </c>
      <c r="K158" s="6">
        <v>61.061790000000002</v>
      </c>
      <c r="L158" s="6">
        <v>59.127330000000001</v>
      </c>
      <c r="M158" s="6">
        <v>67.743290000000002</v>
      </c>
      <c r="N158" s="6">
        <v>70.174509999999998</v>
      </c>
      <c r="O158" s="6">
        <v>68.970640000000003</v>
      </c>
      <c r="P158" s="1">
        <v>156</v>
      </c>
    </row>
    <row r="159" spans="1:16">
      <c r="A159" t="str">
        <f t="shared" si="2"/>
        <v>St. Clair_HAD85_2069_fall</v>
      </c>
      <c r="B159" t="s">
        <v>2</v>
      </c>
      <c r="D159" t="s">
        <v>16</v>
      </c>
      <c r="E159">
        <v>2069</v>
      </c>
      <c r="F159" t="s">
        <v>52</v>
      </c>
      <c r="G159" s="6">
        <v>46.829549999999998</v>
      </c>
      <c r="H159" s="6">
        <v>50.623959999999997</v>
      </c>
      <c r="I159" s="6">
        <v>48.530740000000002</v>
      </c>
      <c r="J159" s="6">
        <v>57.180019999999999</v>
      </c>
      <c r="K159" s="6">
        <v>59.861759999999997</v>
      </c>
      <c r="L159" s="6">
        <v>58.347639999999998</v>
      </c>
      <c r="M159" s="6">
        <v>67.442049999999995</v>
      </c>
      <c r="N159" s="6">
        <v>69.112679999999997</v>
      </c>
      <c r="O159" s="6">
        <v>68.177899999999994</v>
      </c>
      <c r="P159" s="1">
        <v>157</v>
      </c>
    </row>
    <row r="160" spans="1:16">
      <c r="A160" t="str">
        <f t="shared" si="2"/>
        <v>Wayne_HAD85_2069_fall</v>
      </c>
      <c r="B160" t="s">
        <v>3</v>
      </c>
      <c r="D160" t="s">
        <v>16</v>
      </c>
      <c r="E160">
        <v>2069</v>
      </c>
      <c r="F160" t="s">
        <v>52</v>
      </c>
      <c r="G160" s="6">
        <v>48.069859999999998</v>
      </c>
      <c r="H160" s="6">
        <v>52.53783</v>
      </c>
      <c r="I160" s="6">
        <v>50.281590000000001</v>
      </c>
      <c r="J160" s="6">
        <v>59.14817</v>
      </c>
      <c r="K160" s="6">
        <v>61.070880000000002</v>
      </c>
      <c r="L160" s="6">
        <v>60.099299999999999</v>
      </c>
      <c r="M160" s="6">
        <v>68.8155</v>
      </c>
      <c r="N160" s="6">
        <v>70.936199999999999</v>
      </c>
      <c r="O160" s="6">
        <v>69.92953</v>
      </c>
      <c r="P160" s="1">
        <v>158</v>
      </c>
    </row>
    <row r="161" spans="1:16">
      <c r="A161" t="str">
        <f t="shared" si="2"/>
        <v>Oakland_HAD85_2069_fall</v>
      </c>
      <c r="B161" t="s">
        <v>4</v>
      </c>
      <c r="D161" t="s">
        <v>16</v>
      </c>
      <c r="E161">
        <v>2069</v>
      </c>
      <c r="F161" t="s">
        <v>52</v>
      </c>
      <c r="G161" s="6">
        <v>47.864800000000002</v>
      </c>
      <c r="H161" s="6">
        <v>51.013309999999997</v>
      </c>
      <c r="I161" s="6">
        <v>48.782969999999999</v>
      </c>
      <c r="J161" s="6">
        <v>57.800669999999997</v>
      </c>
      <c r="K161" s="6">
        <v>60.559719999999999</v>
      </c>
      <c r="L161" s="6">
        <v>58.646529999999998</v>
      </c>
      <c r="M161" s="6">
        <v>67.408209999999997</v>
      </c>
      <c r="N161" s="6">
        <v>70.119029999999995</v>
      </c>
      <c r="O161" s="6">
        <v>68.522469999999998</v>
      </c>
      <c r="P161" s="1">
        <v>159</v>
      </c>
    </row>
    <row r="162" spans="1:16">
      <c r="A162" t="str">
        <f t="shared" si="2"/>
        <v>Livingston_HAD85_2069_fall</v>
      </c>
      <c r="B162" t="s">
        <v>5</v>
      </c>
      <c r="D162" t="s">
        <v>16</v>
      </c>
      <c r="E162">
        <v>2069</v>
      </c>
      <c r="F162" t="s">
        <v>52</v>
      </c>
      <c r="G162" s="6">
        <v>47.649679999999996</v>
      </c>
      <c r="H162" s="6">
        <v>48.574840000000002</v>
      </c>
      <c r="I162" s="6">
        <v>48.064680000000003</v>
      </c>
      <c r="J162" s="6">
        <v>57.920990000000003</v>
      </c>
      <c r="K162" s="6">
        <v>58.72437</v>
      </c>
      <c r="L162" s="6">
        <v>58.238230000000001</v>
      </c>
      <c r="M162" s="6">
        <v>67.531750000000002</v>
      </c>
      <c r="N162" s="6">
        <v>69.088679999999997</v>
      </c>
      <c r="O162" s="6">
        <v>68.422300000000007</v>
      </c>
      <c r="P162" s="1">
        <v>160</v>
      </c>
    </row>
    <row r="163" spans="1:16">
      <c r="A163" t="str">
        <f t="shared" si="2"/>
        <v>Washtenaw_HAD85_2069_fall</v>
      </c>
      <c r="B163" t="s">
        <v>6</v>
      </c>
      <c r="D163" t="s">
        <v>16</v>
      </c>
      <c r="E163">
        <v>2069</v>
      </c>
      <c r="F163" t="s">
        <v>52</v>
      </c>
      <c r="G163" s="6">
        <v>47.760539999999999</v>
      </c>
      <c r="H163" s="6">
        <v>49.709679999999999</v>
      </c>
      <c r="I163" s="6">
        <v>48.549720000000001</v>
      </c>
      <c r="J163" s="6">
        <v>58.374450000000003</v>
      </c>
      <c r="K163" s="6">
        <v>59.961069999999999</v>
      </c>
      <c r="L163" s="6">
        <v>59.049039999999998</v>
      </c>
      <c r="M163" s="6">
        <v>68.700969999999998</v>
      </c>
      <c r="N163" s="6">
        <v>70.731409999999997</v>
      </c>
      <c r="O163" s="6">
        <v>69.559719999999999</v>
      </c>
      <c r="P163" s="1">
        <v>161</v>
      </c>
    </row>
    <row r="164" spans="1:16">
      <c r="A164" t="str">
        <f t="shared" si="2"/>
        <v>Monroe_HAD85_2069_winter</v>
      </c>
      <c r="B164" t="s">
        <v>0</v>
      </c>
      <c r="D164" t="s">
        <v>16</v>
      </c>
      <c r="E164">
        <v>2069</v>
      </c>
      <c r="F164" t="s">
        <v>53</v>
      </c>
      <c r="G164" s="6">
        <v>27.787610000000001</v>
      </c>
      <c r="H164" s="6">
        <v>31.198650000000001</v>
      </c>
      <c r="I164" s="6">
        <v>29.486350000000002</v>
      </c>
      <c r="J164" s="6">
        <v>35.476370000000003</v>
      </c>
      <c r="K164" s="6">
        <v>37.864420000000003</v>
      </c>
      <c r="L164" s="6">
        <v>36.594970000000004</v>
      </c>
      <c r="M164" s="6">
        <v>41.605719999999998</v>
      </c>
      <c r="N164" s="6">
        <v>43.277239999999999</v>
      </c>
      <c r="O164" s="6">
        <v>42.326839999999997</v>
      </c>
      <c r="P164" s="1">
        <v>162</v>
      </c>
    </row>
    <row r="165" spans="1:16">
      <c r="A165" t="str">
        <f t="shared" si="2"/>
        <v>Macomb_HAD85_2069_winter</v>
      </c>
      <c r="B165" t="s">
        <v>1</v>
      </c>
      <c r="D165" t="s">
        <v>16</v>
      </c>
      <c r="E165">
        <v>2069</v>
      </c>
      <c r="F165" t="s">
        <v>53</v>
      </c>
      <c r="G165" s="6">
        <v>27.072240000000001</v>
      </c>
      <c r="H165" s="6">
        <v>31.650289999999998</v>
      </c>
      <c r="I165" s="6">
        <v>29.0289</v>
      </c>
      <c r="J165" s="6">
        <v>34.891770000000001</v>
      </c>
      <c r="K165" s="6">
        <v>37.875129999999999</v>
      </c>
      <c r="L165" s="6">
        <v>36.185020000000002</v>
      </c>
      <c r="M165" s="6">
        <v>40.678089999999997</v>
      </c>
      <c r="N165" s="6">
        <v>42.774500000000003</v>
      </c>
      <c r="O165" s="6">
        <v>41.835279999999997</v>
      </c>
      <c r="P165" s="1">
        <v>163</v>
      </c>
    </row>
    <row r="166" spans="1:16">
      <c r="A166" t="str">
        <f t="shared" si="2"/>
        <v>St. Clair_HAD85_2069_winter</v>
      </c>
      <c r="B166" t="s">
        <v>2</v>
      </c>
      <c r="D166" t="s">
        <v>16</v>
      </c>
      <c r="E166">
        <v>2069</v>
      </c>
      <c r="F166" t="s">
        <v>53</v>
      </c>
      <c r="G166" s="6">
        <v>26.517869999999998</v>
      </c>
      <c r="H166" s="6">
        <v>30.310949999999998</v>
      </c>
      <c r="I166" s="6">
        <v>28.324680000000001</v>
      </c>
      <c r="J166" s="6">
        <v>34.253880000000002</v>
      </c>
      <c r="K166" s="6">
        <v>36.969479999999997</v>
      </c>
      <c r="L166" s="6">
        <v>35.513129999999997</v>
      </c>
      <c r="M166" s="6">
        <v>40.143659999999997</v>
      </c>
      <c r="N166" s="6">
        <v>42.027920000000002</v>
      </c>
      <c r="O166" s="6">
        <v>41.034709999999997</v>
      </c>
      <c r="P166" s="1">
        <v>164</v>
      </c>
    </row>
    <row r="167" spans="1:16">
      <c r="A167" t="str">
        <f t="shared" si="2"/>
        <v>Wayne_HAD85_2069_winter</v>
      </c>
      <c r="B167" t="s">
        <v>3</v>
      </c>
      <c r="D167" t="s">
        <v>16</v>
      </c>
      <c r="E167">
        <v>2069</v>
      </c>
      <c r="F167" t="s">
        <v>53</v>
      </c>
      <c r="G167" s="6">
        <v>28.288260000000001</v>
      </c>
      <c r="H167" s="6">
        <v>31.856010000000001</v>
      </c>
      <c r="I167" s="6">
        <v>29.93411</v>
      </c>
      <c r="J167" s="6">
        <v>35.70879</v>
      </c>
      <c r="K167" s="6">
        <v>37.850940000000001</v>
      </c>
      <c r="L167" s="6">
        <v>36.793509999999998</v>
      </c>
      <c r="M167" s="6">
        <v>41.535739999999997</v>
      </c>
      <c r="N167" s="6">
        <v>43.131889999999999</v>
      </c>
      <c r="O167" s="6">
        <v>42.229570000000002</v>
      </c>
      <c r="P167" s="1">
        <v>165</v>
      </c>
    </row>
    <row r="168" spans="1:16">
      <c r="A168" t="str">
        <f t="shared" si="2"/>
        <v>Oakland_HAD85_2069_winter</v>
      </c>
      <c r="B168" t="s">
        <v>4</v>
      </c>
      <c r="D168" t="s">
        <v>16</v>
      </c>
      <c r="E168">
        <v>2069</v>
      </c>
      <c r="F168" t="s">
        <v>53</v>
      </c>
      <c r="G168" s="6">
        <v>26.991980000000002</v>
      </c>
      <c r="H168" s="6">
        <v>30.666910000000001</v>
      </c>
      <c r="I168" s="6">
        <v>28.24437</v>
      </c>
      <c r="J168" s="6">
        <v>34.305570000000003</v>
      </c>
      <c r="K168" s="6">
        <v>37.38429</v>
      </c>
      <c r="L168" s="6">
        <v>35.271610000000003</v>
      </c>
      <c r="M168" s="6">
        <v>39.986719999999998</v>
      </c>
      <c r="N168" s="6">
        <v>42.659140000000001</v>
      </c>
      <c r="O168" s="6">
        <v>40.920380000000002</v>
      </c>
      <c r="P168" s="1">
        <v>166</v>
      </c>
    </row>
    <row r="169" spans="1:16">
      <c r="A169" t="str">
        <f t="shared" si="2"/>
        <v>Livingston_HAD85_2069_winter</v>
      </c>
      <c r="B169" t="s">
        <v>5</v>
      </c>
      <c r="D169" t="s">
        <v>16</v>
      </c>
      <c r="E169">
        <v>2069</v>
      </c>
      <c r="F169" t="s">
        <v>53</v>
      </c>
      <c r="G169" s="6">
        <v>27.20731</v>
      </c>
      <c r="H169" s="6">
        <v>27.950099999999999</v>
      </c>
      <c r="I169" s="6">
        <v>27.613219999999998</v>
      </c>
      <c r="J169" s="6">
        <v>34.542450000000002</v>
      </c>
      <c r="K169" s="6">
        <v>35.194569999999999</v>
      </c>
      <c r="L169" s="6">
        <v>34.889629999999997</v>
      </c>
      <c r="M169" s="6">
        <v>40.19914</v>
      </c>
      <c r="N169" s="6">
        <v>41.180770000000003</v>
      </c>
      <c r="O169" s="6">
        <v>40.787190000000002</v>
      </c>
      <c r="P169" s="1">
        <v>167</v>
      </c>
    </row>
    <row r="170" spans="1:16">
      <c r="A170" t="str">
        <f t="shared" si="2"/>
        <v>Washtenaw_HAD85_2069_winter</v>
      </c>
      <c r="B170" t="s">
        <v>6</v>
      </c>
      <c r="D170" t="s">
        <v>16</v>
      </c>
      <c r="E170">
        <v>2069</v>
      </c>
      <c r="F170" t="s">
        <v>53</v>
      </c>
      <c r="G170" s="6">
        <v>27.319870000000002</v>
      </c>
      <c r="H170" s="6">
        <v>29.491320000000002</v>
      </c>
      <c r="I170" s="6">
        <v>28.168880000000001</v>
      </c>
      <c r="J170" s="6">
        <v>34.707889999999999</v>
      </c>
      <c r="K170" s="6">
        <v>36.589820000000003</v>
      </c>
      <c r="L170" s="6">
        <v>35.471699999999998</v>
      </c>
      <c r="M170" s="6">
        <v>40.765430000000002</v>
      </c>
      <c r="N170" s="6">
        <v>42.405799999999999</v>
      </c>
      <c r="O170" s="6">
        <v>41.457299999999996</v>
      </c>
      <c r="P170" s="1">
        <v>168</v>
      </c>
    </row>
    <row r="171" spans="1:16">
      <c r="A171" t="str">
        <f t="shared" si="2"/>
        <v>Monroe_HAD85_2099_spring</v>
      </c>
      <c r="B171" t="s">
        <v>0</v>
      </c>
      <c r="D171" t="s">
        <v>16</v>
      </c>
      <c r="E171">
        <v>2099</v>
      </c>
      <c r="F171" t="s">
        <v>50</v>
      </c>
      <c r="G171" s="6">
        <v>45.991520000000001</v>
      </c>
      <c r="H171" s="6">
        <v>49.628100000000003</v>
      </c>
      <c r="I171" s="6">
        <v>47.826210000000003</v>
      </c>
      <c r="J171" s="6">
        <v>56.732140000000001</v>
      </c>
      <c r="K171" s="6">
        <v>58.438119999999998</v>
      </c>
      <c r="L171" s="6">
        <v>57.358069999999998</v>
      </c>
      <c r="M171" s="6">
        <v>65.37585</v>
      </c>
      <c r="N171" s="6">
        <v>67.625299999999996</v>
      </c>
      <c r="O171" s="6">
        <v>66.884190000000004</v>
      </c>
      <c r="P171" s="1">
        <v>169</v>
      </c>
    </row>
    <row r="172" spans="1:16">
      <c r="A172" t="str">
        <f t="shared" si="2"/>
        <v>Macomb_HAD85_2099_spring</v>
      </c>
      <c r="B172" t="s">
        <v>1</v>
      </c>
      <c r="D172" t="s">
        <v>16</v>
      </c>
      <c r="E172">
        <v>2099</v>
      </c>
      <c r="F172" t="s">
        <v>50</v>
      </c>
      <c r="G172" s="6">
        <v>44.81823</v>
      </c>
      <c r="H172" s="6">
        <v>49.332900000000002</v>
      </c>
      <c r="I172" s="6">
        <v>46.691690000000001</v>
      </c>
      <c r="J172" s="6">
        <v>55.009070000000001</v>
      </c>
      <c r="K172" s="6">
        <v>57.912750000000003</v>
      </c>
      <c r="L172" s="6">
        <v>56.227870000000003</v>
      </c>
      <c r="M172" s="6">
        <v>64.314130000000006</v>
      </c>
      <c r="N172" s="6">
        <v>66.800780000000003</v>
      </c>
      <c r="O172" s="6">
        <v>65.757549999999995</v>
      </c>
      <c r="P172" s="1">
        <v>170</v>
      </c>
    </row>
    <row r="173" spans="1:16">
      <c r="A173" t="str">
        <f t="shared" si="2"/>
        <v>St. Clair_HAD85_2099_spring</v>
      </c>
      <c r="B173" t="s">
        <v>2</v>
      </c>
      <c r="D173" t="s">
        <v>16</v>
      </c>
      <c r="E173">
        <v>2099</v>
      </c>
      <c r="F173" t="s">
        <v>50</v>
      </c>
      <c r="G173" s="6">
        <v>44.069070000000004</v>
      </c>
      <c r="H173" s="6">
        <v>47.451439999999998</v>
      </c>
      <c r="I173" s="6">
        <v>45.815910000000002</v>
      </c>
      <c r="J173" s="6">
        <v>53.745260000000002</v>
      </c>
      <c r="K173" s="6">
        <v>56.375439999999998</v>
      </c>
      <c r="L173" s="6">
        <v>55.196539999999999</v>
      </c>
      <c r="M173" s="6">
        <v>63.414679999999997</v>
      </c>
      <c r="N173" s="6">
        <v>65.938460000000006</v>
      </c>
      <c r="O173" s="6">
        <v>64.570409999999995</v>
      </c>
      <c r="P173" s="1">
        <v>171</v>
      </c>
    </row>
    <row r="174" spans="1:16">
      <c r="A174" t="str">
        <f t="shared" si="2"/>
        <v>Wayne_HAD85_2099_spring</v>
      </c>
      <c r="B174" t="s">
        <v>3</v>
      </c>
      <c r="D174" t="s">
        <v>16</v>
      </c>
      <c r="E174">
        <v>2099</v>
      </c>
      <c r="F174" t="s">
        <v>50</v>
      </c>
      <c r="G174" s="6">
        <v>46.481729999999999</v>
      </c>
      <c r="H174" s="6">
        <v>49.650840000000002</v>
      </c>
      <c r="I174" s="6">
        <v>48.028619999999997</v>
      </c>
      <c r="J174" s="6">
        <v>56.81091</v>
      </c>
      <c r="K174" s="6">
        <v>57.970570000000002</v>
      </c>
      <c r="L174" s="6">
        <v>57.361579999999996</v>
      </c>
      <c r="M174" s="6">
        <v>65.404960000000003</v>
      </c>
      <c r="N174" s="6">
        <v>67.659959999999998</v>
      </c>
      <c r="O174" s="6">
        <v>66.688749999999999</v>
      </c>
      <c r="P174" s="1">
        <v>172</v>
      </c>
    </row>
    <row r="175" spans="1:16">
      <c r="A175" t="str">
        <f t="shared" si="2"/>
        <v>Oakland_HAD85_2099_spring</v>
      </c>
      <c r="B175" t="s">
        <v>4</v>
      </c>
      <c r="D175" t="s">
        <v>16</v>
      </c>
      <c r="E175">
        <v>2099</v>
      </c>
      <c r="F175" t="s">
        <v>50</v>
      </c>
      <c r="G175" s="6">
        <v>45.512509999999999</v>
      </c>
      <c r="H175" s="6">
        <v>48.567979999999999</v>
      </c>
      <c r="I175" s="6">
        <v>46.463279999999997</v>
      </c>
      <c r="J175" s="6">
        <v>55.081499999999998</v>
      </c>
      <c r="K175" s="6">
        <v>57.687779999999997</v>
      </c>
      <c r="L175" s="6">
        <v>56.077109999999998</v>
      </c>
      <c r="M175" s="6">
        <v>64.468869999999995</v>
      </c>
      <c r="N175" s="6">
        <v>66.912120000000002</v>
      </c>
      <c r="O175" s="6">
        <v>65.684880000000007</v>
      </c>
      <c r="P175" s="1">
        <v>173</v>
      </c>
    </row>
    <row r="176" spans="1:16">
      <c r="A176" t="str">
        <f t="shared" si="2"/>
        <v>Livingston_HAD85_2099_spring</v>
      </c>
      <c r="B176" t="s">
        <v>5</v>
      </c>
      <c r="D176" t="s">
        <v>16</v>
      </c>
      <c r="E176">
        <v>2099</v>
      </c>
      <c r="F176" t="s">
        <v>50</v>
      </c>
      <c r="G176" s="6">
        <v>45.637700000000002</v>
      </c>
      <c r="H176" s="6">
        <v>46.350990000000003</v>
      </c>
      <c r="I176" s="6">
        <v>45.923990000000003</v>
      </c>
      <c r="J176" s="6">
        <v>55.270569999999999</v>
      </c>
      <c r="K176" s="6">
        <v>56.188070000000003</v>
      </c>
      <c r="L176" s="6">
        <v>55.701050000000002</v>
      </c>
      <c r="M176" s="6">
        <v>64.652730000000005</v>
      </c>
      <c r="N176" s="6">
        <v>66.150660000000002</v>
      </c>
      <c r="O176" s="6">
        <v>65.47175</v>
      </c>
      <c r="P176" s="1">
        <v>174</v>
      </c>
    </row>
    <row r="177" spans="1:16">
      <c r="A177" t="str">
        <f t="shared" si="2"/>
        <v>Washtenaw_HAD85_2099_spring</v>
      </c>
      <c r="B177" t="s">
        <v>6</v>
      </c>
      <c r="D177" t="s">
        <v>16</v>
      </c>
      <c r="E177">
        <v>2099</v>
      </c>
      <c r="F177" t="s">
        <v>50</v>
      </c>
      <c r="G177" s="6">
        <v>45.722299999999997</v>
      </c>
      <c r="H177" s="6">
        <v>47.815469999999998</v>
      </c>
      <c r="I177" s="6">
        <v>46.542929999999998</v>
      </c>
      <c r="J177" s="6">
        <v>55.8735</v>
      </c>
      <c r="K177" s="6">
        <v>57.875259999999997</v>
      </c>
      <c r="L177" s="6">
        <v>56.633279999999999</v>
      </c>
      <c r="M177" s="6">
        <v>65.782120000000006</v>
      </c>
      <c r="N177" s="6">
        <v>67.954009999999997</v>
      </c>
      <c r="O177" s="6">
        <v>66.7179</v>
      </c>
      <c r="P177" s="1">
        <v>175</v>
      </c>
    </row>
    <row r="178" spans="1:16">
      <c r="A178" t="str">
        <f t="shared" si="2"/>
        <v>Monroe_HAD85_2099_summer</v>
      </c>
      <c r="B178" t="s">
        <v>0</v>
      </c>
      <c r="D178" t="s">
        <v>16</v>
      </c>
      <c r="E178">
        <v>2099</v>
      </c>
      <c r="F178" t="s">
        <v>51</v>
      </c>
      <c r="G178" s="6">
        <v>70.795519999999996</v>
      </c>
      <c r="H178" s="6">
        <v>76.569869999999995</v>
      </c>
      <c r="I178" s="6">
        <v>73.792630000000003</v>
      </c>
      <c r="J178" s="6">
        <v>84.178759999999997</v>
      </c>
      <c r="K178" s="6">
        <v>87.936049999999994</v>
      </c>
      <c r="L178" s="6">
        <v>85.966840000000005</v>
      </c>
      <c r="M178" s="6">
        <v>96.313680000000005</v>
      </c>
      <c r="N178" s="6">
        <v>99.649510000000006</v>
      </c>
      <c r="O178" s="6">
        <v>98.264759999999995</v>
      </c>
      <c r="P178" s="1">
        <v>176</v>
      </c>
    </row>
    <row r="179" spans="1:16">
      <c r="A179" t="str">
        <f t="shared" si="2"/>
        <v>Macomb_HAD85_2099_summer</v>
      </c>
      <c r="B179" t="s">
        <v>1</v>
      </c>
      <c r="D179" t="s">
        <v>16</v>
      </c>
      <c r="E179">
        <v>2099</v>
      </c>
      <c r="F179" t="s">
        <v>51</v>
      </c>
      <c r="G179" s="6">
        <v>70.276520000000005</v>
      </c>
      <c r="H179" s="6">
        <v>75.628789999999995</v>
      </c>
      <c r="I179" s="6">
        <v>72.330929999999995</v>
      </c>
      <c r="J179" s="6">
        <v>82.810329999999993</v>
      </c>
      <c r="K179" s="6">
        <v>86.304779999999994</v>
      </c>
      <c r="L179" s="6">
        <v>84.121830000000003</v>
      </c>
      <c r="M179" s="6">
        <v>94.652990000000003</v>
      </c>
      <c r="N179" s="6">
        <v>97.292450000000002</v>
      </c>
      <c r="O179" s="6">
        <v>96.025199999999998</v>
      </c>
      <c r="P179" s="1">
        <v>177</v>
      </c>
    </row>
    <row r="180" spans="1:16">
      <c r="A180" t="str">
        <f t="shared" si="2"/>
        <v>St. Clair_HAD85_2099_summer</v>
      </c>
      <c r="B180" t="s">
        <v>2</v>
      </c>
      <c r="D180" t="s">
        <v>16</v>
      </c>
      <c r="E180">
        <v>2099</v>
      </c>
      <c r="F180" t="s">
        <v>51</v>
      </c>
      <c r="G180" s="6">
        <v>69.05001</v>
      </c>
      <c r="H180" s="6">
        <v>73.317480000000003</v>
      </c>
      <c r="I180" s="6">
        <v>71.083920000000006</v>
      </c>
      <c r="J180" s="6">
        <v>81.226039999999998</v>
      </c>
      <c r="K180" s="6">
        <v>84.617469999999997</v>
      </c>
      <c r="L180" s="6">
        <v>82.934340000000006</v>
      </c>
      <c r="M180" s="6">
        <v>93.511840000000007</v>
      </c>
      <c r="N180" s="6">
        <v>96.031059999999997</v>
      </c>
      <c r="O180" s="6">
        <v>94.895430000000005</v>
      </c>
      <c r="P180" s="1">
        <v>178</v>
      </c>
    </row>
    <row r="181" spans="1:16">
      <c r="A181" t="str">
        <f t="shared" si="2"/>
        <v>Wayne_HAD85_2099_summer</v>
      </c>
      <c r="B181" t="s">
        <v>3</v>
      </c>
      <c r="D181" t="s">
        <v>16</v>
      </c>
      <c r="E181">
        <v>2099</v>
      </c>
      <c r="F181" t="s">
        <v>51</v>
      </c>
      <c r="G181" s="6">
        <v>71.52243</v>
      </c>
      <c r="H181" s="6">
        <v>76.004959999999997</v>
      </c>
      <c r="I181" s="6">
        <v>73.794960000000003</v>
      </c>
      <c r="J181" s="6">
        <v>84.447479999999999</v>
      </c>
      <c r="K181" s="6">
        <v>86.409090000000006</v>
      </c>
      <c r="L181" s="6">
        <v>85.462339999999998</v>
      </c>
      <c r="M181" s="6">
        <v>96.208920000000006</v>
      </c>
      <c r="N181" s="6">
        <v>98.309899999999999</v>
      </c>
      <c r="O181" s="6">
        <v>97.248450000000005</v>
      </c>
      <c r="P181" s="1">
        <v>179</v>
      </c>
    </row>
    <row r="182" spans="1:16">
      <c r="A182" t="str">
        <f t="shared" si="2"/>
        <v>Oakland_HAD85_2099_summer</v>
      </c>
      <c r="B182" t="s">
        <v>4</v>
      </c>
      <c r="D182" t="s">
        <v>16</v>
      </c>
      <c r="E182">
        <v>2099</v>
      </c>
      <c r="F182" t="s">
        <v>51</v>
      </c>
      <c r="G182" s="6">
        <v>71.123900000000006</v>
      </c>
      <c r="H182" s="6">
        <v>74.459069999999997</v>
      </c>
      <c r="I182" s="6">
        <v>72.062579999999997</v>
      </c>
      <c r="J182" s="6">
        <v>83.184299999999993</v>
      </c>
      <c r="K182" s="6">
        <v>85.817070000000001</v>
      </c>
      <c r="L182" s="6">
        <v>83.967370000000003</v>
      </c>
      <c r="M182" s="6">
        <v>94.844089999999994</v>
      </c>
      <c r="N182" s="6">
        <v>97.369140000000002</v>
      </c>
      <c r="O182" s="6">
        <v>95.988479999999996</v>
      </c>
      <c r="P182" s="1">
        <v>180</v>
      </c>
    </row>
    <row r="183" spans="1:16">
      <c r="A183" t="str">
        <f t="shared" si="2"/>
        <v>Livingston_HAD85_2099_summer</v>
      </c>
      <c r="B183" t="s">
        <v>5</v>
      </c>
      <c r="D183" t="s">
        <v>16</v>
      </c>
      <c r="E183">
        <v>2099</v>
      </c>
      <c r="F183" t="s">
        <v>51</v>
      </c>
      <c r="G183" s="6">
        <v>71.033150000000006</v>
      </c>
      <c r="H183" s="6">
        <v>72.015159999999995</v>
      </c>
      <c r="I183" s="6">
        <v>71.535550000000001</v>
      </c>
      <c r="J183" s="6">
        <v>83.298810000000003</v>
      </c>
      <c r="K183" s="6">
        <v>84.183949999999996</v>
      </c>
      <c r="L183" s="6">
        <v>83.704520000000002</v>
      </c>
      <c r="M183" s="6">
        <v>94.999880000000005</v>
      </c>
      <c r="N183" s="6">
        <v>96.731710000000007</v>
      </c>
      <c r="O183" s="6">
        <v>95.995230000000006</v>
      </c>
      <c r="P183" s="1">
        <v>181</v>
      </c>
    </row>
    <row r="184" spans="1:16">
      <c r="A184" t="str">
        <f t="shared" si="2"/>
        <v>Washtenaw_HAD85_2099_summer</v>
      </c>
      <c r="B184" t="s">
        <v>6</v>
      </c>
      <c r="D184" t="s">
        <v>16</v>
      </c>
      <c r="E184">
        <v>2099</v>
      </c>
      <c r="F184" t="s">
        <v>51</v>
      </c>
      <c r="G184" s="6">
        <v>70.954319999999996</v>
      </c>
      <c r="H184" s="6">
        <v>73.264470000000003</v>
      </c>
      <c r="I184" s="6">
        <v>72.065129999999996</v>
      </c>
      <c r="J184" s="6">
        <v>83.960210000000004</v>
      </c>
      <c r="K184" s="6">
        <v>85.639880000000005</v>
      </c>
      <c r="L184" s="6">
        <v>84.592870000000005</v>
      </c>
      <c r="M184" s="6">
        <v>96.426010000000005</v>
      </c>
      <c r="N184" s="6">
        <v>98.327359999999999</v>
      </c>
      <c r="O184" s="6">
        <v>97.243650000000002</v>
      </c>
      <c r="P184" s="1">
        <v>182</v>
      </c>
    </row>
    <row r="185" spans="1:16">
      <c r="A185" t="str">
        <f t="shared" si="2"/>
        <v>Monroe_HAD85_2099_fall</v>
      </c>
      <c r="B185" t="s">
        <v>0</v>
      </c>
      <c r="D185" t="s">
        <v>16</v>
      </c>
      <c r="E185">
        <v>2099</v>
      </c>
      <c r="F185" t="s">
        <v>52</v>
      </c>
      <c r="G185" s="6">
        <v>52.99091</v>
      </c>
      <c r="H185" s="6">
        <v>57.741610000000001</v>
      </c>
      <c r="I185" s="6">
        <v>55.379840000000002</v>
      </c>
      <c r="J185" s="6">
        <v>64.520840000000007</v>
      </c>
      <c r="K185" s="6">
        <v>67.233170000000001</v>
      </c>
      <c r="L185" s="6">
        <v>65.656890000000004</v>
      </c>
      <c r="M185" s="6">
        <v>73.975399999999993</v>
      </c>
      <c r="N185" s="6">
        <v>76.899240000000006</v>
      </c>
      <c r="O185" s="6">
        <v>75.962639999999993</v>
      </c>
      <c r="P185" s="1">
        <v>183</v>
      </c>
    </row>
    <row r="186" spans="1:16">
      <c r="A186" t="str">
        <f t="shared" si="2"/>
        <v>Macomb_HAD85_2099_fall</v>
      </c>
      <c r="B186" t="s">
        <v>1</v>
      </c>
      <c r="D186" t="s">
        <v>16</v>
      </c>
      <c r="E186">
        <v>2099</v>
      </c>
      <c r="F186" t="s">
        <v>52</v>
      </c>
      <c r="G186" s="6">
        <v>53.146360000000001</v>
      </c>
      <c r="H186" s="6">
        <v>57.792650000000002</v>
      </c>
      <c r="I186" s="6">
        <v>54.919240000000002</v>
      </c>
      <c r="J186" s="6">
        <v>63.551819999999999</v>
      </c>
      <c r="K186" s="6">
        <v>66.485939999999999</v>
      </c>
      <c r="L186" s="6">
        <v>64.651060000000001</v>
      </c>
      <c r="M186" s="6">
        <v>73.257990000000007</v>
      </c>
      <c r="N186" s="6">
        <v>75.51343</v>
      </c>
      <c r="O186" s="6">
        <v>74.411140000000003</v>
      </c>
      <c r="P186" s="1">
        <v>184</v>
      </c>
    </row>
    <row r="187" spans="1:16">
      <c r="A187" t="str">
        <f t="shared" si="2"/>
        <v>St. Clair_HAD85_2099_fall</v>
      </c>
      <c r="B187" t="s">
        <v>2</v>
      </c>
      <c r="D187" t="s">
        <v>16</v>
      </c>
      <c r="E187">
        <v>2099</v>
      </c>
      <c r="F187" t="s">
        <v>52</v>
      </c>
      <c r="G187" s="6">
        <v>52.526899999999998</v>
      </c>
      <c r="H187" s="6">
        <v>56.26643</v>
      </c>
      <c r="I187" s="6">
        <v>54.207889999999999</v>
      </c>
      <c r="J187" s="6">
        <v>62.831719999999997</v>
      </c>
      <c r="K187" s="6">
        <v>65.391589999999994</v>
      </c>
      <c r="L187" s="6">
        <v>63.945590000000003</v>
      </c>
      <c r="M187" s="6">
        <v>72.96987</v>
      </c>
      <c r="N187" s="6">
        <v>74.545529999999999</v>
      </c>
      <c r="O187" s="6">
        <v>73.710999999999999</v>
      </c>
      <c r="P187" s="1">
        <v>185</v>
      </c>
    </row>
    <row r="188" spans="1:16">
      <c r="A188" t="str">
        <f t="shared" si="2"/>
        <v>Wayne_HAD85_2099_fall</v>
      </c>
      <c r="B188" t="s">
        <v>3</v>
      </c>
      <c r="D188" t="s">
        <v>16</v>
      </c>
      <c r="E188">
        <v>2099</v>
      </c>
      <c r="F188" t="s">
        <v>52</v>
      </c>
      <c r="G188" s="6">
        <v>53.571260000000002</v>
      </c>
      <c r="H188" s="6">
        <v>58.066369999999999</v>
      </c>
      <c r="I188" s="6">
        <v>55.824100000000001</v>
      </c>
      <c r="J188" s="6">
        <v>64.631799999999998</v>
      </c>
      <c r="K188" s="6">
        <v>66.482830000000007</v>
      </c>
      <c r="L188" s="6">
        <v>65.524730000000005</v>
      </c>
      <c r="M188" s="6">
        <v>74.035929999999993</v>
      </c>
      <c r="N188" s="6">
        <v>76.296199999999999</v>
      </c>
      <c r="O188" s="6">
        <v>75.254080000000002</v>
      </c>
      <c r="P188" s="1">
        <v>186</v>
      </c>
    </row>
    <row r="189" spans="1:16">
      <c r="A189" t="str">
        <f t="shared" si="2"/>
        <v>Oakland_HAD85_2099_fall</v>
      </c>
      <c r="B189" t="s">
        <v>4</v>
      </c>
      <c r="D189" t="s">
        <v>16</v>
      </c>
      <c r="E189">
        <v>2099</v>
      </c>
      <c r="F189" t="s">
        <v>52</v>
      </c>
      <c r="G189" s="6">
        <v>53.593510000000002</v>
      </c>
      <c r="H189" s="6">
        <v>56.569209999999998</v>
      </c>
      <c r="I189" s="6">
        <v>54.434890000000003</v>
      </c>
      <c r="J189" s="6">
        <v>63.373980000000003</v>
      </c>
      <c r="K189" s="6">
        <v>66.008439999999993</v>
      </c>
      <c r="L189" s="6">
        <v>64.196560000000005</v>
      </c>
      <c r="M189" s="6">
        <v>72.92071</v>
      </c>
      <c r="N189" s="6">
        <v>75.476510000000005</v>
      </c>
      <c r="O189" s="6">
        <v>73.986140000000006</v>
      </c>
      <c r="P189" s="1">
        <v>187</v>
      </c>
    </row>
    <row r="190" spans="1:16">
      <c r="A190" t="str">
        <f t="shared" si="2"/>
        <v>Livingston_HAD85_2099_fall</v>
      </c>
      <c r="B190" t="s">
        <v>5</v>
      </c>
      <c r="D190" t="s">
        <v>16</v>
      </c>
      <c r="E190">
        <v>2099</v>
      </c>
      <c r="F190" t="s">
        <v>52</v>
      </c>
      <c r="G190" s="6">
        <v>53.35324</v>
      </c>
      <c r="H190" s="6">
        <v>54.19314</v>
      </c>
      <c r="I190" s="6">
        <v>53.714260000000003</v>
      </c>
      <c r="J190" s="6">
        <v>63.50188</v>
      </c>
      <c r="K190" s="6">
        <v>64.236919999999998</v>
      </c>
      <c r="L190" s="6">
        <v>63.806220000000003</v>
      </c>
      <c r="M190" s="6">
        <v>73.061610000000002</v>
      </c>
      <c r="N190" s="6">
        <v>74.520870000000002</v>
      </c>
      <c r="O190" s="6">
        <v>73.924670000000006</v>
      </c>
      <c r="P190" s="1">
        <v>188</v>
      </c>
    </row>
    <row r="191" spans="1:16">
      <c r="A191" t="str">
        <f t="shared" si="2"/>
        <v>Washtenaw_HAD85_2099_fall</v>
      </c>
      <c r="B191" t="s">
        <v>6</v>
      </c>
      <c r="D191" t="s">
        <v>16</v>
      </c>
      <c r="E191">
        <v>2099</v>
      </c>
      <c r="F191" t="s">
        <v>52</v>
      </c>
      <c r="G191" s="6">
        <v>53.260129999999997</v>
      </c>
      <c r="H191" s="6">
        <v>55.267879999999998</v>
      </c>
      <c r="I191" s="6">
        <v>54.079079999999998</v>
      </c>
      <c r="J191" s="6">
        <v>63.851080000000003</v>
      </c>
      <c r="K191" s="6">
        <v>65.394990000000007</v>
      </c>
      <c r="L191" s="6">
        <v>64.485259999999997</v>
      </c>
      <c r="M191" s="6">
        <v>74.116240000000005</v>
      </c>
      <c r="N191" s="6">
        <v>76.038079999999994</v>
      </c>
      <c r="O191" s="6">
        <v>74.919139999999999</v>
      </c>
      <c r="P191" s="1">
        <v>189</v>
      </c>
    </row>
    <row r="192" spans="1:16">
      <c r="A192" t="str">
        <f t="shared" si="2"/>
        <v>Monroe_HAD85_2099_winter</v>
      </c>
      <c r="B192" t="s">
        <v>0</v>
      </c>
      <c r="D192" t="s">
        <v>16</v>
      </c>
      <c r="E192">
        <v>2099</v>
      </c>
      <c r="F192" t="s">
        <v>53</v>
      </c>
      <c r="G192" s="6">
        <v>33.520989999999998</v>
      </c>
      <c r="H192" s="6">
        <v>36.820459999999997</v>
      </c>
      <c r="I192" s="6">
        <v>35.164549999999998</v>
      </c>
      <c r="J192" s="6">
        <v>40.463979999999999</v>
      </c>
      <c r="K192" s="6">
        <v>42.786409999999997</v>
      </c>
      <c r="L192" s="6">
        <v>41.53566</v>
      </c>
      <c r="M192" s="6">
        <v>46.577860000000001</v>
      </c>
      <c r="N192" s="6">
        <v>48.284750000000003</v>
      </c>
      <c r="O192" s="6">
        <v>47.319969999999998</v>
      </c>
      <c r="P192" s="1">
        <v>190</v>
      </c>
    </row>
    <row r="193" spans="1:16">
      <c r="A193" t="str">
        <f t="shared" si="2"/>
        <v>Macomb_HAD85_2099_winter</v>
      </c>
      <c r="B193" t="s">
        <v>1</v>
      </c>
      <c r="D193" t="s">
        <v>16</v>
      </c>
      <c r="E193">
        <v>2099</v>
      </c>
      <c r="F193" t="s">
        <v>53</v>
      </c>
      <c r="G193" s="6">
        <v>33.325870000000002</v>
      </c>
      <c r="H193" s="6">
        <v>37.639270000000003</v>
      </c>
      <c r="I193" s="6">
        <v>35.162390000000002</v>
      </c>
      <c r="J193" s="6">
        <v>40.178550000000001</v>
      </c>
      <c r="K193" s="6">
        <v>43.010199999999998</v>
      </c>
      <c r="L193" s="6">
        <v>41.39141</v>
      </c>
      <c r="M193" s="6">
        <v>45.814689999999999</v>
      </c>
      <c r="N193" s="6">
        <v>47.91187</v>
      </c>
      <c r="O193" s="6">
        <v>46.978279999999998</v>
      </c>
      <c r="P193" s="1">
        <v>191</v>
      </c>
    </row>
    <row r="194" spans="1:16">
      <c r="A194" t="str">
        <f t="shared" si="2"/>
        <v>St. Clair_HAD85_2099_winter</v>
      </c>
      <c r="B194" t="s">
        <v>2</v>
      </c>
      <c r="D194" t="s">
        <v>16</v>
      </c>
      <c r="E194">
        <v>2099</v>
      </c>
      <c r="F194" t="s">
        <v>53</v>
      </c>
      <c r="G194" s="6">
        <v>32.929319999999997</v>
      </c>
      <c r="H194" s="6">
        <v>36.380569999999999</v>
      </c>
      <c r="I194" s="6">
        <v>34.602029999999999</v>
      </c>
      <c r="J194" s="6">
        <v>39.623539999999998</v>
      </c>
      <c r="K194" s="6">
        <v>42.136400000000002</v>
      </c>
      <c r="L194" s="6">
        <v>40.80939</v>
      </c>
      <c r="M194" s="6">
        <v>45.357610000000001</v>
      </c>
      <c r="N194" s="6">
        <v>47.150849999999998</v>
      </c>
      <c r="O194" s="6">
        <v>46.217019999999998</v>
      </c>
      <c r="P194" s="1">
        <v>192</v>
      </c>
    </row>
    <row r="195" spans="1:16">
      <c r="A195" t="str">
        <f t="shared" ref="A195:A258" si="3">_xlfn.CONCAT(B195,"_",D195,"_",E195,"_",F195)</f>
        <v>Wayne_HAD85_2099_winter</v>
      </c>
      <c r="B195" t="s">
        <v>3</v>
      </c>
      <c r="D195" t="s">
        <v>16</v>
      </c>
      <c r="E195">
        <v>2099</v>
      </c>
      <c r="F195" t="s">
        <v>53</v>
      </c>
      <c r="G195" s="6">
        <v>34.064210000000003</v>
      </c>
      <c r="H195" s="6">
        <v>37.820270000000001</v>
      </c>
      <c r="I195" s="6">
        <v>35.813020000000002</v>
      </c>
      <c r="J195" s="6">
        <v>40.73836</v>
      </c>
      <c r="K195" s="6">
        <v>42.967790000000001</v>
      </c>
      <c r="L195" s="6">
        <v>41.858240000000002</v>
      </c>
      <c r="M195" s="6">
        <v>46.685189999999999</v>
      </c>
      <c r="N195" s="6">
        <v>48.231250000000003</v>
      </c>
      <c r="O195" s="6">
        <v>47.306130000000003</v>
      </c>
      <c r="P195" s="1">
        <v>193</v>
      </c>
    </row>
    <row r="196" spans="1:16">
      <c r="A196" t="str">
        <f t="shared" si="3"/>
        <v>Oakland_HAD85_2099_winter</v>
      </c>
      <c r="B196" t="s">
        <v>4</v>
      </c>
      <c r="D196" t="s">
        <v>16</v>
      </c>
      <c r="E196">
        <v>2099</v>
      </c>
      <c r="F196" t="s">
        <v>53</v>
      </c>
      <c r="G196" s="6">
        <v>33.086869999999998</v>
      </c>
      <c r="H196" s="6">
        <v>36.628030000000003</v>
      </c>
      <c r="I196" s="6">
        <v>34.357320000000001</v>
      </c>
      <c r="J196" s="6">
        <v>39.548160000000003</v>
      </c>
      <c r="K196" s="6">
        <v>42.50329</v>
      </c>
      <c r="L196" s="6">
        <v>40.499989999999997</v>
      </c>
      <c r="M196" s="6">
        <v>45.217199999999998</v>
      </c>
      <c r="N196" s="6">
        <v>47.783059999999999</v>
      </c>
      <c r="O196" s="6">
        <v>46.115130000000001</v>
      </c>
      <c r="P196" s="1">
        <v>194</v>
      </c>
    </row>
    <row r="197" spans="1:16">
      <c r="A197" t="str">
        <f t="shared" si="3"/>
        <v>Livingston_HAD85_2099_winter</v>
      </c>
      <c r="B197" t="s">
        <v>5</v>
      </c>
      <c r="D197" t="s">
        <v>16</v>
      </c>
      <c r="E197">
        <v>2099</v>
      </c>
      <c r="F197" t="s">
        <v>53</v>
      </c>
      <c r="G197" s="6">
        <v>33.284999999999997</v>
      </c>
      <c r="H197" s="6">
        <v>33.950719999999997</v>
      </c>
      <c r="I197" s="6">
        <v>33.663359999999997</v>
      </c>
      <c r="J197" s="6">
        <v>39.776470000000003</v>
      </c>
      <c r="K197" s="6">
        <v>40.358629999999998</v>
      </c>
      <c r="L197" s="6">
        <v>40.098579999999998</v>
      </c>
      <c r="M197" s="6">
        <v>45.434510000000003</v>
      </c>
      <c r="N197" s="6">
        <v>46.329459999999997</v>
      </c>
      <c r="O197" s="6">
        <v>45.977879999999999</v>
      </c>
      <c r="P197" s="1">
        <v>195</v>
      </c>
    </row>
    <row r="198" spans="1:16">
      <c r="A198" t="str">
        <f t="shared" si="3"/>
        <v>Washtenaw_HAD85_2099_winter</v>
      </c>
      <c r="B198" t="s">
        <v>6</v>
      </c>
      <c r="D198" t="s">
        <v>16</v>
      </c>
      <c r="E198">
        <v>2099</v>
      </c>
      <c r="F198" t="s">
        <v>53</v>
      </c>
      <c r="G198" s="6">
        <v>33.039239999999999</v>
      </c>
      <c r="H198" s="6">
        <v>35.352409999999999</v>
      </c>
      <c r="I198" s="6">
        <v>34.030349999999999</v>
      </c>
      <c r="J198" s="6">
        <v>39.771090000000001</v>
      </c>
      <c r="K198" s="6">
        <v>41.651229999999998</v>
      </c>
      <c r="L198" s="6">
        <v>40.553879999999999</v>
      </c>
      <c r="M198" s="6">
        <v>45.880389999999998</v>
      </c>
      <c r="N198" s="6">
        <v>47.508839999999999</v>
      </c>
      <c r="O198" s="6">
        <v>46.563830000000003</v>
      </c>
      <c r="P198" s="1">
        <v>196</v>
      </c>
    </row>
    <row r="199" spans="1:16">
      <c r="A199" t="str">
        <f t="shared" si="3"/>
        <v>Monroe_IPSL45_2039_spring</v>
      </c>
      <c r="B199" t="s">
        <v>0</v>
      </c>
      <c r="D199" t="s">
        <v>17</v>
      </c>
      <c r="E199">
        <v>2039</v>
      </c>
      <c r="F199" t="s">
        <v>50</v>
      </c>
      <c r="G199" s="6">
        <v>39.152360000000002</v>
      </c>
      <c r="H199" s="6">
        <v>42.886450000000004</v>
      </c>
      <c r="I199" s="6">
        <v>40.983870000000003</v>
      </c>
      <c r="J199" s="6">
        <v>50.435980000000001</v>
      </c>
      <c r="K199" s="6">
        <v>52.197009999999999</v>
      </c>
      <c r="L199" s="6">
        <v>51.059330000000003</v>
      </c>
      <c r="M199" s="6">
        <v>59.577599999999997</v>
      </c>
      <c r="N199" s="6">
        <v>61.881920000000001</v>
      </c>
      <c r="O199" s="6">
        <v>61.145800000000001</v>
      </c>
      <c r="P199" s="1">
        <v>197</v>
      </c>
    </row>
    <row r="200" spans="1:16">
      <c r="A200" t="str">
        <f t="shared" si="3"/>
        <v>Macomb_IPSL45_2039_spring</v>
      </c>
      <c r="B200" t="s">
        <v>1</v>
      </c>
      <c r="D200" t="s">
        <v>17</v>
      </c>
      <c r="E200">
        <v>2039</v>
      </c>
      <c r="F200" t="s">
        <v>50</v>
      </c>
      <c r="G200" s="6">
        <v>37.410209999999999</v>
      </c>
      <c r="H200" s="6">
        <v>42.164369999999998</v>
      </c>
      <c r="I200" s="6">
        <v>39.352870000000003</v>
      </c>
      <c r="J200" s="6">
        <v>48.355029999999999</v>
      </c>
      <c r="K200" s="6">
        <v>51.390909999999998</v>
      </c>
      <c r="L200" s="6">
        <v>49.60248</v>
      </c>
      <c r="M200" s="6">
        <v>58.368769999999998</v>
      </c>
      <c r="N200" s="6">
        <v>60.924790000000002</v>
      </c>
      <c r="O200" s="6">
        <v>59.862279999999998</v>
      </c>
      <c r="P200" s="1">
        <v>198</v>
      </c>
    </row>
    <row r="201" spans="1:16">
      <c r="A201" t="str">
        <f t="shared" si="3"/>
        <v>St. Clair_IPSL45_2039_spring</v>
      </c>
      <c r="B201" t="s">
        <v>2</v>
      </c>
      <c r="D201" t="s">
        <v>17</v>
      </c>
      <c r="E201">
        <v>2039</v>
      </c>
      <c r="F201" t="s">
        <v>50</v>
      </c>
      <c r="G201" s="6">
        <v>36.547780000000003</v>
      </c>
      <c r="H201" s="6">
        <v>40.08032</v>
      </c>
      <c r="I201" s="6">
        <v>38.376100000000001</v>
      </c>
      <c r="J201" s="6">
        <v>47.008220000000001</v>
      </c>
      <c r="K201" s="6">
        <v>49.685200000000002</v>
      </c>
      <c r="L201" s="6">
        <v>48.511060000000001</v>
      </c>
      <c r="M201" s="6">
        <v>57.478439999999999</v>
      </c>
      <c r="N201" s="6">
        <v>60.140210000000003</v>
      </c>
      <c r="O201" s="6">
        <v>58.655909999999999</v>
      </c>
      <c r="P201" s="1">
        <v>199</v>
      </c>
    </row>
    <row r="202" spans="1:16">
      <c r="A202" t="str">
        <f t="shared" si="3"/>
        <v>Wayne_IPSL45_2039_spring</v>
      </c>
      <c r="B202" t="s">
        <v>3</v>
      </c>
      <c r="D202" t="s">
        <v>17</v>
      </c>
      <c r="E202">
        <v>2039</v>
      </c>
      <c r="F202" t="s">
        <v>50</v>
      </c>
      <c r="G202" s="6">
        <v>39.53134</v>
      </c>
      <c r="H202" s="6">
        <v>42.50347</v>
      </c>
      <c r="I202" s="6">
        <v>40.937350000000002</v>
      </c>
      <c r="J202" s="6">
        <v>50.350149999999999</v>
      </c>
      <c r="K202" s="6">
        <v>51.461770000000001</v>
      </c>
      <c r="L202" s="6">
        <v>50.886920000000003</v>
      </c>
      <c r="M202" s="6">
        <v>59.58182</v>
      </c>
      <c r="N202" s="6">
        <v>61.863579999999999</v>
      </c>
      <c r="O202" s="6">
        <v>60.847349999999999</v>
      </c>
      <c r="P202" s="1">
        <v>200</v>
      </c>
    </row>
    <row r="203" spans="1:16">
      <c r="A203" t="str">
        <f t="shared" si="3"/>
        <v>Oakland_IPSL45_2039_spring</v>
      </c>
      <c r="B203" t="s">
        <v>4</v>
      </c>
      <c r="D203" t="s">
        <v>17</v>
      </c>
      <c r="E203">
        <v>2039</v>
      </c>
      <c r="F203" t="s">
        <v>50</v>
      </c>
      <c r="G203" s="6">
        <v>38.3703</v>
      </c>
      <c r="H203" s="6">
        <v>41.401479999999999</v>
      </c>
      <c r="I203" s="6">
        <v>39.22683</v>
      </c>
      <c r="J203" s="6">
        <v>48.552709999999998</v>
      </c>
      <c r="K203" s="6">
        <v>51.155999999999999</v>
      </c>
      <c r="L203" s="6">
        <v>49.52948</v>
      </c>
      <c r="M203" s="6">
        <v>58.613160000000001</v>
      </c>
      <c r="N203" s="6">
        <v>61.060690000000001</v>
      </c>
      <c r="O203" s="6">
        <v>59.843179999999997</v>
      </c>
      <c r="P203" s="1">
        <v>201</v>
      </c>
    </row>
    <row r="204" spans="1:16">
      <c r="A204" t="str">
        <f t="shared" si="3"/>
        <v>Livingston_IPSL45_2039_spring</v>
      </c>
      <c r="B204" t="s">
        <v>5</v>
      </c>
      <c r="D204" t="s">
        <v>17</v>
      </c>
      <c r="E204">
        <v>2039</v>
      </c>
      <c r="F204" t="s">
        <v>50</v>
      </c>
      <c r="G204" s="6">
        <v>38.423259999999999</v>
      </c>
      <c r="H204" s="6">
        <v>39.270409999999998</v>
      </c>
      <c r="I204" s="6">
        <v>38.775750000000002</v>
      </c>
      <c r="J204" s="6">
        <v>48.739469999999997</v>
      </c>
      <c r="K204" s="6">
        <v>49.751289999999997</v>
      </c>
      <c r="L204" s="6">
        <v>49.196080000000002</v>
      </c>
      <c r="M204" s="6">
        <v>58.79081</v>
      </c>
      <c r="N204" s="6">
        <v>60.356639999999999</v>
      </c>
      <c r="O204" s="6">
        <v>59.628740000000001</v>
      </c>
      <c r="P204" s="1">
        <v>202</v>
      </c>
    </row>
    <row r="205" spans="1:16">
      <c r="A205" t="str">
        <f t="shared" si="3"/>
        <v>Washtenaw_IPSL45_2039_spring</v>
      </c>
      <c r="B205" t="s">
        <v>6</v>
      </c>
      <c r="D205" t="s">
        <v>17</v>
      </c>
      <c r="E205">
        <v>2039</v>
      </c>
      <c r="F205" t="s">
        <v>50</v>
      </c>
      <c r="G205" s="6">
        <v>38.897150000000003</v>
      </c>
      <c r="H205" s="6">
        <v>40.82882</v>
      </c>
      <c r="I205" s="6">
        <v>39.604280000000003</v>
      </c>
      <c r="J205" s="6">
        <v>49.482419999999998</v>
      </c>
      <c r="K205" s="6">
        <v>51.487020000000001</v>
      </c>
      <c r="L205" s="6">
        <v>50.281489999999998</v>
      </c>
      <c r="M205" s="6">
        <v>59.993760000000002</v>
      </c>
      <c r="N205" s="6">
        <v>62.156529999999997</v>
      </c>
      <c r="O205" s="6">
        <v>60.970500000000001</v>
      </c>
      <c r="P205" s="1">
        <v>203</v>
      </c>
    </row>
    <row r="206" spans="1:16">
      <c r="A206" t="str">
        <f t="shared" si="3"/>
        <v>Monroe_IPSL45_2039_summer</v>
      </c>
      <c r="B206" t="s">
        <v>0</v>
      </c>
      <c r="D206" t="s">
        <v>17</v>
      </c>
      <c r="E206">
        <v>2039</v>
      </c>
      <c r="F206" t="s">
        <v>51</v>
      </c>
      <c r="G206" s="6">
        <v>59.902349999999998</v>
      </c>
      <c r="H206" s="6">
        <v>65.234179999999995</v>
      </c>
      <c r="I206" s="6">
        <v>62.77675</v>
      </c>
      <c r="J206" s="6">
        <v>71.709959999999995</v>
      </c>
      <c r="K206" s="6">
        <v>74.970179999999999</v>
      </c>
      <c r="L206" s="6">
        <v>73.359979999999993</v>
      </c>
      <c r="M206" s="6">
        <v>82.39246</v>
      </c>
      <c r="N206" s="6">
        <v>84.951120000000003</v>
      </c>
      <c r="O206" s="6">
        <v>83.9435</v>
      </c>
      <c r="P206" s="1">
        <v>204</v>
      </c>
    </row>
    <row r="207" spans="1:16">
      <c r="A207" t="str">
        <f t="shared" si="3"/>
        <v>Macomb_IPSL45_2039_summer</v>
      </c>
      <c r="B207" t="s">
        <v>1</v>
      </c>
      <c r="D207" t="s">
        <v>17</v>
      </c>
      <c r="E207">
        <v>2039</v>
      </c>
      <c r="F207" t="s">
        <v>51</v>
      </c>
      <c r="G207" s="6">
        <v>60.104010000000002</v>
      </c>
      <c r="H207" s="6">
        <v>65.156670000000005</v>
      </c>
      <c r="I207" s="6">
        <v>61.979259999999996</v>
      </c>
      <c r="J207" s="6">
        <v>71.177289999999999</v>
      </c>
      <c r="K207" s="6">
        <v>74.352260000000001</v>
      </c>
      <c r="L207" s="6">
        <v>72.323620000000005</v>
      </c>
      <c r="M207" s="6">
        <v>81.404129999999995</v>
      </c>
      <c r="N207" s="6">
        <v>83.698080000000004</v>
      </c>
      <c r="O207" s="6">
        <v>82.666659999999993</v>
      </c>
      <c r="P207" s="1">
        <v>205</v>
      </c>
    </row>
    <row r="208" spans="1:16">
      <c r="A208" t="str">
        <f t="shared" si="3"/>
        <v>St. Clair_IPSL45_2039_summer</v>
      </c>
      <c r="B208" t="s">
        <v>2</v>
      </c>
      <c r="D208" t="s">
        <v>17</v>
      </c>
      <c r="E208">
        <v>2039</v>
      </c>
      <c r="F208" t="s">
        <v>51</v>
      </c>
      <c r="G208" s="6">
        <v>58.896880000000003</v>
      </c>
      <c r="H208" s="6">
        <v>62.842840000000002</v>
      </c>
      <c r="I208" s="6">
        <v>60.856659999999998</v>
      </c>
      <c r="J208" s="6">
        <v>69.689909999999998</v>
      </c>
      <c r="K208" s="6">
        <v>72.727320000000006</v>
      </c>
      <c r="L208" s="6">
        <v>71.296289999999999</v>
      </c>
      <c r="M208" s="6">
        <v>80.480239999999995</v>
      </c>
      <c r="N208" s="6">
        <v>82.609989999999996</v>
      </c>
      <c r="O208" s="6">
        <v>81.734120000000004</v>
      </c>
      <c r="P208" s="1">
        <v>206</v>
      </c>
    </row>
    <row r="209" spans="1:16">
      <c r="A209" t="str">
        <f t="shared" si="3"/>
        <v>Wayne_IPSL45_2039_summer</v>
      </c>
      <c r="B209" t="s">
        <v>3</v>
      </c>
      <c r="D209" t="s">
        <v>17</v>
      </c>
      <c r="E209">
        <v>2039</v>
      </c>
      <c r="F209" t="s">
        <v>51</v>
      </c>
      <c r="G209" s="6">
        <v>60.708469999999998</v>
      </c>
      <c r="H209" s="6">
        <v>65.516199999999998</v>
      </c>
      <c r="I209" s="6">
        <v>63.117100000000001</v>
      </c>
      <c r="J209" s="6">
        <v>72.059160000000006</v>
      </c>
      <c r="K209" s="6">
        <v>74.430890000000005</v>
      </c>
      <c r="L209" s="6">
        <v>73.248480000000001</v>
      </c>
      <c r="M209" s="6">
        <v>82.301720000000003</v>
      </c>
      <c r="N209" s="6">
        <v>84.470200000000006</v>
      </c>
      <c r="O209" s="6">
        <v>83.379859999999994</v>
      </c>
      <c r="P209" s="1">
        <v>207</v>
      </c>
    </row>
    <row r="210" spans="1:16">
      <c r="A210" t="str">
        <f t="shared" si="3"/>
        <v>Oakland_IPSL45_2039_summer</v>
      </c>
      <c r="B210" t="s">
        <v>4</v>
      </c>
      <c r="D210" t="s">
        <v>17</v>
      </c>
      <c r="E210">
        <v>2039</v>
      </c>
      <c r="F210" t="s">
        <v>51</v>
      </c>
      <c r="G210" s="6">
        <v>60.558070000000001</v>
      </c>
      <c r="H210" s="6">
        <v>63.959820000000001</v>
      </c>
      <c r="I210" s="6">
        <v>61.528269999999999</v>
      </c>
      <c r="J210" s="6">
        <v>70.979780000000005</v>
      </c>
      <c r="K210" s="6">
        <v>73.811040000000006</v>
      </c>
      <c r="L210" s="6">
        <v>71.913989999999998</v>
      </c>
      <c r="M210" s="6">
        <v>81.018680000000003</v>
      </c>
      <c r="N210" s="6">
        <v>83.661379999999994</v>
      </c>
      <c r="O210" s="6">
        <v>82.299599999999998</v>
      </c>
      <c r="P210" s="1">
        <v>208</v>
      </c>
    </row>
    <row r="211" spans="1:16">
      <c r="A211" t="str">
        <f t="shared" si="3"/>
        <v>Livingston_IPSL45_2039_summer</v>
      </c>
      <c r="B211" t="s">
        <v>5</v>
      </c>
      <c r="D211" t="s">
        <v>17</v>
      </c>
      <c r="E211">
        <v>2039</v>
      </c>
      <c r="F211" t="s">
        <v>51</v>
      </c>
      <c r="G211" s="6">
        <v>60.237760000000002</v>
      </c>
      <c r="H211" s="6">
        <v>61.325470000000003</v>
      </c>
      <c r="I211" s="6">
        <v>60.700830000000003</v>
      </c>
      <c r="J211" s="6">
        <v>71.067729999999997</v>
      </c>
      <c r="K211" s="6">
        <v>71.804220000000001</v>
      </c>
      <c r="L211" s="6">
        <v>71.344859999999997</v>
      </c>
      <c r="M211" s="6">
        <v>81.187479999999994</v>
      </c>
      <c r="N211" s="6">
        <v>82.608230000000006</v>
      </c>
      <c r="O211" s="6">
        <v>81.991169999999997</v>
      </c>
      <c r="P211" s="1">
        <v>209</v>
      </c>
    </row>
    <row r="212" spans="1:16">
      <c r="A212" t="str">
        <f t="shared" si="3"/>
        <v>Washtenaw_IPSL45_2039_summer</v>
      </c>
      <c r="B212" t="s">
        <v>6</v>
      </c>
      <c r="D212" t="s">
        <v>17</v>
      </c>
      <c r="E212">
        <v>2039</v>
      </c>
      <c r="F212" t="s">
        <v>51</v>
      </c>
      <c r="G212" s="6">
        <v>60.106969999999997</v>
      </c>
      <c r="H212" s="6">
        <v>62.404870000000003</v>
      </c>
      <c r="I212" s="6">
        <v>61.143639999999998</v>
      </c>
      <c r="J212" s="6">
        <v>71.395259999999993</v>
      </c>
      <c r="K212" s="6">
        <v>73.247029999999995</v>
      </c>
      <c r="L212" s="6">
        <v>72.092849999999999</v>
      </c>
      <c r="M212" s="6">
        <v>82.162139999999994</v>
      </c>
      <c r="N212" s="6">
        <v>84.218890000000002</v>
      </c>
      <c r="O212" s="6">
        <v>83.043710000000004</v>
      </c>
      <c r="P212" s="1">
        <v>210</v>
      </c>
    </row>
    <row r="213" spans="1:16">
      <c r="A213" t="str">
        <f t="shared" si="3"/>
        <v>Monroe_IPSL45_2039_fall</v>
      </c>
      <c r="B213" t="s">
        <v>0</v>
      </c>
      <c r="D213" t="s">
        <v>17</v>
      </c>
      <c r="E213">
        <v>2039</v>
      </c>
      <c r="F213" t="s">
        <v>52</v>
      </c>
      <c r="G213" s="6">
        <v>42.032260000000001</v>
      </c>
      <c r="H213" s="6">
        <v>46.644159999999999</v>
      </c>
      <c r="I213" s="6">
        <v>44.387410000000003</v>
      </c>
      <c r="J213" s="6">
        <v>53.00535</v>
      </c>
      <c r="K213" s="6">
        <v>55.660060000000001</v>
      </c>
      <c r="L213" s="6">
        <v>54.140149999999998</v>
      </c>
      <c r="M213" s="6">
        <v>62.020240000000001</v>
      </c>
      <c r="N213" s="6">
        <v>64.831199999999995</v>
      </c>
      <c r="O213" s="6">
        <v>63.895980000000002</v>
      </c>
      <c r="P213" s="1">
        <v>211</v>
      </c>
    </row>
    <row r="214" spans="1:16">
      <c r="A214" t="str">
        <f t="shared" si="3"/>
        <v>Macomb_IPSL45_2039_fall</v>
      </c>
      <c r="B214" t="s">
        <v>1</v>
      </c>
      <c r="D214" t="s">
        <v>17</v>
      </c>
      <c r="E214">
        <v>2039</v>
      </c>
      <c r="F214" t="s">
        <v>52</v>
      </c>
      <c r="G214" s="6">
        <v>42.09252</v>
      </c>
      <c r="H214" s="6">
        <v>46.848120000000002</v>
      </c>
      <c r="I214" s="6">
        <v>43.886479999999999</v>
      </c>
      <c r="J214" s="6">
        <v>51.95091</v>
      </c>
      <c r="K214" s="6">
        <v>54.983139999999999</v>
      </c>
      <c r="L214" s="6">
        <v>53.073810000000002</v>
      </c>
      <c r="M214" s="6">
        <v>61.050640000000001</v>
      </c>
      <c r="N214" s="6">
        <v>63.419730000000001</v>
      </c>
      <c r="O214" s="6">
        <v>62.260840000000002</v>
      </c>
      <c r="P214" s="1">
        <v>212</v>
      </c>
    </row>
    <row r="215" spans="1:16">
      <c r="A215" t="str">
        <f t="shared" si="3"/>
        <v>St. Clair_IPSL45_2039_fall</v>
      </c>
      <c r="B215" t="s">
        <v>2</v>
      </c>
      <c r="D215" t="s">
        <v>17</v>
      </c>
      <c r="E215">
        <v>2039</v>
      </c>
      <c r="F215" t="s">
        <v>52</v>
      </c>
      <c r="G215" s="6">
        <v>41.449109999999997</v>
      </c>
      <c r="H215" s="6">
        <v>45.228900000000003</v>
      </c>
      <c r="I215" s="6">
        <v>43.166969999999999</v>
      </c>
      <c r="J215" s="6">
        <v>51.17877</v>
      </c>
      <c r="K215" s="6">
        <v>53.807049999999997</v>
      </c>
      <c r="L215" s="6">
        <v>52.336030000000001</v>
      </c>
      <c r="M215" s="6">
        <v>60.750329999999998</v>
      </c>
      <c r="N215" s="6">
        <v>62.384329999999999</v>
      </c>
      <c r="O215" s="6">
        <v>61.504199999999997</v>
      </c>
      <c r="P215" s="1">
        <v>213</v>
      </c>
    </row>
    <row r="216" spans="1:16">
      <c r="A216" t="str">
        <f t="shared" si="3"/>
        <v>Wayne_IPSL45_2039_fall</v>
      </c>
      <c r="B216" t="s">
        <v>3</v>
      </c>
      <c r="D216" t="s">
        <v>17</v>
      </c>
      <c r="E216">
        <v>2039</v>
      </c>
      <c r="F216" t="s">
        <v>52</v>
      </c>
      <c r="G216" s="6">
        <v>42.60575</v>
      </c>
      <c r="H216" s="6">
        <v>47.119100000000003</v>
      </c>
      <c r="I216" s="6">
        <v>44.831960000000002</v>
      </c>
      <c r="J216" s="6">
        <v>52.984450000000002</v>
      </c>
      <c r="K216" s="6">
        <v>54.988109999999999</v>
      </c>
      <c r="L216" s="6">
        <v>53.990819999999999</v>
      </c>
      <c r="M216" s="6">
        <v>62.067100000000003</v>
      </c>
      <c r="N216" s="6">
        <v>64.166309999999996</v>
      </c>
      <c r="O216" s="6">
        <v>63.151229999999998</v>
      </c>
      <c r="P216" s="1">
        <v>214</v>
      </c>
    </row>
    <row r="217" spans="1:16">
      <c r="A217" t="str">
        <f t="shared" si="3"/>
        <v>Oakland_IPSL45_2039_fall</v>
      </c>
      <c r="B217" t="s">
        <v>4</v>
      </c>
      <c r="D217" t="s">
        <v>17</v>
      </c>
      <c r="E217">
        <v>2039</v>
      </c>
      <c r="F217" t="s">
        <v>52</v>
      </c>
      <c r="G217" s="6">
        <v>42.345759999999999</v>
      </c>
      <c r="H217" s="6">
        <v>45.591610000000003</v>
      </c>
      <c r="I217" s="6">
        <v>43.30059</v>
      </c>
      <c r="J217" s="6">
        <v>51.628439999999998</v>
      </c>
      <c r="K217" s="6">
        <v>54.478920000000002</v>
      </c>
      <c r="L217" s="6">
        <v>52.516469999999998</v>
      </c>
      <c r="M217" s="6">
        <v>60.571689999999997</v>
      </c>
      <c r="N217" s="6">
        <v>63.367109999999997</v>
      </c>
      <c r="O217" s="6">
        <v>61.7331</v>
      </c>
      <c r="P217" s="1">
        <v>215</v>
      </c>
    </row>
    <row r="218" spans="1:16">
      <c r="A218" t="str">
        <f t="shared" si="3"/>
        <v>Livingston_IPSL45_2039_fall</v>
      </c>
      <c r="B218" t="s">
        <v>5</v>
      </c>
      <c r="D218" t="s">
        <v>17</v>
      </c>
      <c r="E218">
        <v>2039</v>
      </c>
      <c r="F218" t="s">
        <v>52</v>
      </c>
      <c r="G218" s="6">
        <v>42.049460000000003</v>
      </c>
      <c r="H218" s="6">
        <v>43.048609999999996</v>
      </c>
      <c r="I218" s="6">
        <v>42.484020000000001</v>
      </c>
      <c r="J218" s="6">
        <v>51.740110000000001</v>
      </c>
      <c r="K218" s="6">
        <v>52.52366</v>
      </c>
      <c r="L218" s="6">
        <v>52.007019999999997</v>
      </c>
      <c r="M218" s="6">
        <v>60.691389999999998</v>
      </c>
      <c r="N218" s="6">
        <v>62.176960000000001</v>
      </c>
      <c r="O218" s="6">
        <v>61.532049999999998</v>
      </c>
      <c r="P218" s="1">
        <v>216</v>
      </c>
    </row>
    <row r="219" spans="1:16">
      <c r="A219" t="str">
        <f t="shared" si="3"/>
        <v>Washtenaw_IPSL45_2039_fall</v>
      </c>
      <c r="B219" t="s">
        <v>6</v>
      </c>
      <c r="D219" t="s">
        <v>17</v>
      </c>
      <c r="E219">
        <v>2039</v>
      </c>
      <c r="F219" t="s">
        <v>52</v>
      </c>
      <c r="G219" s="6">
        <v>42.228650000000002</v>
      </c>
      <c r="H219" s="6">
        <v>44.201079999999997</v>
      </c>
      <c r="I219" s="6">
        <v>43.000500000000002</v>
      </c>
      <c r="J219" s="6">
        <v>52.094859999999997</v>
      </c>
      <c r="K219" s="6">
        <v>53.814990000000002</v>
      </c>
      <c r="L219" s="6">
        <v>52.838250000000002</v>
      </c>
      <c r="M219" s="6">
        <v>61.788809999999998</v>
      </c>
      <c r="N219" s="6">
        <v>63.932850000000002</v>
      </c>
      <c r="O219" s="6">
        <v>62.678809999999999</v>
      </c>
      <c r="P219" s="1">
        <v>217</v>
      </c>
    </row>
    <row r="220" spans="1:16">
      <c r="A220" t="str">
        <f t="shared" si="3"/>
        <v>Monroe_IPSL45_2039_winter</v>
      </c>
      <c r="B220" t="s">
        <v>0</v>
      </c>
      <c r="D220" t="s">
        <v>17</v>
      </c>
      <c r="E220">
        <v>2039</v>
      </c>
      <c r="F220" t="s">
        <v>53</v>
      </c>
      <c r="G220" s="6">
        <v>21.066400000000002</v>
      </c>
      <c r="H220" s="6">
        <v>24.76351</v>
      </c>
      <c r="I220" s="6">
        <v>22.844059999999999</v>
      </c>
      <c r="J220" s="6">
        <v>28.812429999999999</v>
      </c>
      <c r="K220" s="6">
        <v>31.43675</v>
      </c>
      <c r="L220" s="6">
        <v>30.001470000000001</v>
      </c>
      <c r="M220" s="6">
        <v>36.030270000000002</v>
      </c>
      <c r="N220" s="6">
        <v>37.90305</v>
      </c>
      <c r="O220" s="6">
        <v>36.817810000000001</v>
      </c>
      <c r="P220" s="1">
        <v>218</v>
      </c>
    </row>
    <row r="221" spans="1:16">
      <c r="A221" t="str">
        <f t="shared" si="3"/>
        <v>Macomb_IPSL45_2039_winter</v>
      </c>
      <c r="B221" t="s">
        <v>1</v>
      </c>
      <c r="D221" t="s">
        <v>17</v>
      </c>
      <c r="E221">
        <v>2039</v>
      </c>
      <c r="F221" t="s">
        <v>53</v>
      </c>
      <c r="G221" s="6">
        <v>19.693539999999999</v>
      </c>
      <c r="H221" s="6">
        <v>24.624700000000001</v>
      </c>
      <c r="I221" s="6">
        <v>21.76652</v>
      </c>
      <c r="J221" s="6">
        <v>27.65906</v>
      </c>
      <c r="K221" s="6">
        <v>30.93947</v>
      </c>
      <c r="L221" s="6">
        <v>29.058579999999999</v>
      </c>
      <c r="M221" s="6">
        <v>34.661540000000002</v>
      </c>
      <c r="N221" s="6">
        <v>36.953180000000003</v>
      </c>
      <c r="O221" s="6">
        <v>35.868169999999999</v>
      </c>
      <c r="P221" s="1">
        <v>219</v>
      </c>
    </row>
    <row r="222" spans="1:16">
      <c r="A222" t="str">
        <f t="shared" si="3"/>
        <v>St. Clair_IPSL45_2039_winter</v>
      </c>
      <c r="B222" t="s">
        <v>2</v>
      </c>
      <c r="D222" t="s">
        <v>17</v>
      </c>
      <c r="E222">
        <v>2039</v>
      </c>
      <c r="F222" t="s">
        <v>53</v>
      </c>
      <c r="G222" s="6">
        <v>19.075559999999999</v>
      </c>
      <c r="H222" s="6">
        <v>23.084910000000001</v>
      </c>
      <c r="I222" s="6">
        <v>20.934069999999998</v>
      </c>
      <c r="J222" s="6">
        <v>26.95346</v>
      </c>
      <c r="K222" s="6">
        <v>29.87762</v>
      </c>
      <c r="L222" s="6">
        <v>28.265979999999999</v>
      </c>
      <c r="M222" s="6">
        <v>33.996200000000002</v>
      </c>
      <c r="N222" s="6">
        <v>36.127609999999997</v>
      </c>
      <c r="O222" s="6">
        <v>34.968589999999999</v>
      </c>
      <c r="P222" s="1">
        <v>220</v>
      </c>
    </row>
    <row r="223" spans="1:16">
      <c r="A223" t="str">
        <f t="shared" si="3"/>
        <v>Wayne_IPSL45_2039_winter</v>
      </c>
      <c r="B223" t="s">
        <v>3</v>
      </c>
      <c r="D223" t="s">
        <v>17</v>
      </c>
      <c r="E223">
        <v>2039</v>
      </c>
      <c r="F223" t="s">
        <v>53</v>
      </c>
      <c r="G223" s="6">
        <v>21.467559999999999</v>
      </c>
      <c r="H223" s="6">
        <v>24.849150000000002</v>
      </c>
      <c r="I223" s="6">
        <v>23.024979999999999</v>
      </c>
      <c r="J223" s="6">
        <v>28.876290000000001</v>
      </c>
      <c r="K223" s="6">
        <v>30.937429999999999</v>
      </c>
      <c r="L223" s="6">
        <v>29.970690000000001</v>
      </c>
      <c r="M223" s="6">
        <v>35.754289999999997</v>
      </c>
      <c r="N223" s="6">
        <v>37.375320000000002</v>
      </c>
      <c r="O223" s="6">
        <v>36.521639999999998</v>
      </c>
      <c r="P223" s="1">
        <v>221</v>
      </c>
    </row>
    <row r="224" spans="1:16">
      <c r="A224" t="str">
        <f t="shared" si="3"/>
        <v>Oakland_IPSL45_2039_winter</v>
      </c>
      <c r="B224" t="s">
        <v>4</v>
      </c>
      <c r="D224" t="s">
        <v>17</v>
      </c>
      <c r="E224">
        <v>2039</v>
      </c>
      <c r="F224" t="s">
        <v>53</v>
      </c>
      <c r="G224" s="6">
        <v>20.013850000000001</v>
      </c>
      <c r="H224" s="6">
        <v>23.649719999999999</v>
      </c>
      <c r="I224" s="6">
        <v>21.139959999999999</v>
      </c>
      <c r="J224" s="6">
        <v>27.346979999999999</v>
      </c>
      <c r="K224" s="6">
        <v>30.457619999999999</v>
      </c>
      <c r="L224" s="6">
        <v>28.263470000000002</v>
      </c>
      <c r="M224" s="6">
        <v>34.039490000000001</v>
      </c>
      <c r="N224" s="6">
        <v>36.854239999999997</v>
      </c>
      <c r="O224" s="6">
        <v>35.008740000000003</v>
      </c>
      <c r="P224" s="1">
        <v>222</v>
      </c>
    </row>
    <row r="225" spans="1:16">
      <c r="A225" t="str">
        <f t="shared" si="3"/>
        <v>Livingston_IPSL45_2039_winter</v>
      </c>
      <c r="B225" t="s">
        <v>5</v>
      </c>
      <c r="D225" t="s">
        <v>17</v>
      </c>
      <c r="E225">
        <v>2039</v>
      </c>
      <c r="F225" t="s">
        <v>53</v>
      </c>
      <c r="G225" s="6">
        <v>20.235330000000001</v>
      </c>
      <c r="H225" s="6">
        <v>21.063369999999999</v>
      </c>
      <c r="I225" s="6">
        <v>20.631609999999998</v>
      </c>
      <c r="J225" s="6">
        <v>27.592639999999999</v>
      </c>
      <c r="K225" s="6">
        <v>28.386980000000001</v>
      </c>
      <c r="L225" s="6">
        <v>28.001270000000002</v>
      </c>
      <c r="M225" s="6">
        <v>34.271850000000001</v>
      </c>
      <c r="N225" s="6">
        <v>35.385260000000002</v>
      </c>
      <c r="O225" s="6">
        <v>34.927570000000003</v>
      </c>
      <c r="P225" s="1">
        <v>223</v>
      </c>
    </row>
    <row r="226" spans="1:16">
      <c r="A226" t="str">
        <f t="shared" si="3"/>
        <v>Washtenaw_IPSL45_2039_winter</v>
      </c>
      <c r="B226" t="s">
        <v>6</v>
      </c>
      <c r="D226" t="s">
        <v>17</v>
      </c>
      <c r="E226">
        <v>2039</v>
      </c>
      <c r="F226" t="s">
        <v>53</v>
      </c>
      <c r="G226" s="6">
        <v>20.616720000000001</v>
      </c>
      <c r="H226" s="6">
        <v>22.655290000000001</v>
      </c>
      <c r="I226" s="6">
        <v>21.39273</v>
      </c>
      <c r="J226" s="6">
        <v>28.025449999999999</v>
      </c>
      <c r="K226" s="6">
        <v>29.834140000000001</v>
      </c>
      <c r="L226" s="6">
        <v>28.745930000000001</v>
      </c>
      <c r="M226" s="6">
        <v>35.068689999999997</v>
      </c>
      <c r="N226" s="6">
        <v>36.713070000000002</v>
      </c>
      <c r="O226" s="6">
        <v>35.745780000000003</v>
      </c>
      <c r="P226" s="1">
        <v>224</v>
      </c>
    </row>
    <row r="227" spans="1:16">
      <c r="A227" t="str">
        <f t="shared" si="3"/>
        <v>Monroe_IPSL45_2069_spring</v>
      </c>
      <c r="B227" t="s">
        <v>0</v>
      </c>
      <c r="D227" t="s">
        <v>17</v>
      </c>
      <c r="E227">
        <v>2069</v>
      </c>
      <c r="F227" t="s">
        <v>50</v>
      </c>
      <c r="G227" s="6">
        <v>40.019460000000002</v>
      </c>
      <c r="H227" s="6">
        <v>43.783810000000003</v>
      </c>
      <c r="I227" s="6">
        <v>41.881129999999999</v>
      </c>
      <c r="J227" s="6">
        <v>51.466659999999997</v>
      </c>
      <c r="K227" s="6">
        <v>53.281739999999999</v>
      </c>
      <c r="L227" s="6">
        <v>52.133960000000002</v>
      </c>
      <c r="M227" s="6">
        <v>60.877769999999998</v>
      </c>
      <c r="N227" s="6">
        <v>63.081029999999998</v>
      </c>
      <c r="O227" s="6">
        <v>62.402709999999999</v>
      </c>
      <c r="P227" s="1">
        <v>225</v>
      </c>
    </row>
    <row r="228" spans="1:16">
      <c r="A228" t="str">
        <f t="shared" si="3"/>
        <v>Macomb_IPSL45_2069_spring</v>
      </c>
      <c r="B228" t="s">
        <v>1</v>
      </c>
      <c r="D228" t="s">
        <v>17</v>
      </c>
      <c r="E228">
        <v>2069</v>
      </c>
      <c r="F228" t="s">
        <v>50</v>
      </c>
      <c r="G228" s="6">
        <v>38.362279999999998</v>
      </c>
      <c r="H228" s="6">
        <v>43.109029999999997</v>
      </c>
      <c r="I228" s="6">
        <v>40.327939999999998</v>
      </c>
      <c r="J228" s="6">
        <v>49.491950000000003</v>
      </c>
      <c r="K228" s="6">
        <v>52.518140000000002</v>
      </c>
      <c r="L228" s="6">
        <v>50.75291</v>
      </c>
      <c r="M228" s="6">
        <v>59.698830000000001</v>
      </c>
      <c r="N228" s="6">
        <v>62.235680000000002</v>
      </c>
      <c r="O228" s="6">
        <v>61.192019999999999</v>
      </c>
      <c r="P228" s="1">
        <v>226</v>
      </c>
    </row>
    <row r="229" spans="1:16">
      <c r="A229" t="str">
        <f t="shared" si="3"/>
        <v>St. Clair_IPSL45_2069_spring</v>
      </c>
      <c r="B229" t="s">
        <v>2</v>
      </c>
      <c r="D229" t="s">
        <v>17</v>
      </c>
      <c r="E229">
        <v>2069</v>
      </c>
      <c r="F229" t="s">
        <v>50</v>
      </c>
      <c r="G229" s="6">
        <v>37.47645</v>
      </c>
      <c r="H229" s="6">
        <v>41.08914</v>
      </c>
      <c r="I229" s="6">
        <v>39.336190000000002</v>
      </c>
      <c r="J229" s="6">
        <v>48.134180000000001</v>
      </c>
      <c r="K229" s="6">
        <v>50.8673</v>
      </c>
      <c r="L229" s="6">
        <v>49.653300000000002</v>
      </c>
      <c r="M229" s="6">
        <v>58.805810000000001</v>
      </c>
      <c r="N229" s="6">
        <v>61.470649999999999</v>
      </c>
      <c r="O229" s="6">
        <v>59.984580000000001</v>
      </c>
      <c r="P229" s="1">
        <v>227</v>
      </c>
    </row>
    <row r="230" spans="1:16">
      <c r="A230" t="str">
        <f t="shared" si="3"/>
        <v>Wayne_IPSL45_2069_spring</v>
      </c>
      <c r="B230" t="s">
        <v>3</v>
      </c>
      <c r="D230" t="s">
        <v>17</v>
      </c>
      <c r="E230">
        <v>2069</v>
      </c>
      <c r="F230" t="s">
        <v>50</v>
      </c>
      <c r="G230" s="6">
        <v>40.429079999999999</v>
      </c>
      <c r="H230" s="6">
        <v>43.443950000000001</v>
      </c>
      <c r="I230" s="6">
        <v>41.86206</v>
      </c>
      <c r="J230" s="6">
        <v>51.428510000000003</v>
      </c>
      <c r="K230" s="6">
        <v>52.589880000000001</v>
      </c>
      <c r="L230" s="6">
        <v>51.990569999999998</v>
      </c>
      <c r="M230" s="6">
        <v>60.890189999999997</v>
      </c>
      <c r="N230" s="6">
        <v>63.123759999999997</v>
      </c>
      <c r="O230" s="6">
        <v>62.134590000000003</v>
      </c>
      <c r="P230" s="1">
        <v>228</v>
      </c>
    </row>
    <row r="231" spans="1:16">
      <c r="A231" t="str">
        <f t="shared" si="3"/>
        <v>Oakland_IPSL45_2069_spring</v>
      </c>
      <c r="B231" t="s">
        <v>4</v>
      </c>
      <c r="D231" t="s">
        <v>17</v>
      </c>
      <c r="E231">
        <v>2069</v>
      </c>
      <c r="F231" t="s">
        <v>50</v>
      </c>
      <c r="G231" s="6">
        <v>39.256070000000001</v>
      </c>
      <c r="H231" s="6">
        <v>42.342460000000003</v>
      </c>
      <c r="I231" s="6">
        <v>40.140839999999997</v>
      </c>
      <c r="J231" s="6">
        <v>49.622419999999998</v>
      </c>
      <c r="K231" s="6">
        <v>52.276580000000003</v>
      </c>
      <c r="L231" s="6">
        <v>50.628149999999998</v>
      </c>
      <c r="M231" s="6">
        <v>59.874009999999998</v>
      </c>
      <c r="N231" s="6">
        <v>62.347909999999999</v>
      </c>
      <c r="O231" s="6">
        <v>61.130879999999998</v>
      </c>
      <c r="P231" s="1">
        <v>229</v>
      </c>
    </row>
    <row r="232" spans="1:16">
      <c r="A232" t="str">
        <f t="shared" si="3"/>
        <v>Livingston_IPSL45_2069_spring</v>
      </c>
      <c r="B232" t="s">
        <v>5</v>
      </c>
      <c r="D232" t="s">
        <v>17</v>
      </c>
      <c r="E232">
        <v>2069</v>
      </c>
      <c r="F232" t="s">
        <v>50</v>
      </c>
      <c r="G232" s="6">
        <v>39.297159999999998</v>
      </c>
      <c r="H232" s="6">
        <v>40.157060000000001</v>
      </c>
      <c r="I232" s="6">
        <v>39.654449999999997</v>
      </c>
      <c r="J232" s="6">
        <v>49.804569999999998</v>
      </c>
      <c r="K232" s="6">
        <v>50.806139999999999</v>
      </c>
      <c r="L232" s="6">
        <v>50.256749999999997</v>
      </c>
      <c r="M232" s="6">
        <v>60.051049999999996</v>
      </c>
      <c r="N232" s="6">
        <v>61.591610000000003</v>
      </c>
      <c r="O232" s="6">
        <v>60.876390000000001</v>
      </c>
      <c r="P232" s="1">
        <v>230</v>
      </c>
    </row>
    <row r="233" spans="1:16">
      <c r="A233" t="str">
        <f t="shared" si="3"/>
        <v>Washtenaw_IPSL45_2069_spring</v>
      </c>
      <c r="B233" t="s">
        <v>6</v>
      </c>
      <c r="D233" t="s">
        <v>17</v>
      </c>
      <c r="E233">
        <v>2069</v>
      </c>
      <c r="F233" t="s">
        <v>50</v>
      </c>
      <c r="G233" s="6">
        <v>39.764960000000002</v>
      </c>
      <c r="H233" s="6">
        <v>41.720750000000002</v>
      </c>
      <c r="I233" s="6">
        <v>40.477809999999998</v>
      </c>
      <c r="J233" s="6">
        <v>50.535440000000001</v>
      </c>
      <c r="K233" s="6">
        <v>52.55453</v>
      </c>
      <c r="L233" s="6">
        <v>51.324159999999999</v>
      </c>
      <c r="M233" s="6">
        <v>61.215000000000003</v>
      </c>
      <c r="N233" s="6">
        <v>63.404409999999999</v>
      </c>
      <c r="O233" s="6">
        <v>62.187339999999999</v>
      </c>
      <c r="P233" s="1">
        <v>231</v>
      </c>
    </row>
    <row r="234" spans="1:16">
      <c r="A234" t="str">
        <f t="shared" si="3"/>
        <v>Monroe_IPSL45_2069_summer</v>
      </c>
      <c r="B234" t="s">
        <v>0</v>
      </c>
      <c r="D234" t="s">
        <v>17</v>
      </c>
      <c r="E234">
        <v>2069</v>
      </c>
      <c r="F234" t="s">
        <v>51</v>
      </c>
      <c r="G234" s="6">
        <v>62.649259999999998</v>
      </c>
      <c r="H234" s="6">
        <v>68.074150000000003</v>
      </c>
      <c r="I234" s="6">
        <v>65.546899999999994</v>
      </c>
      <c r="J234" s="6">
        <v>74.538610000000006</v>
      </c>
      <c r="K234" s="6">
        <v>77.899060000000006</v>
      </c>
      <c r="L234" s="6">
        <v>76.218149999999994</v>
      </c>
      <c r="M234" s="6">
        <v>85.249510000000001</v>
      </c>
      <c r="N234" s="6">
        <v>87.956980000000001</v>
      </c>
      <c r="O234" s="6">
        <v>86.889970000000005</v>
      </c>
      <c r="P234" s="1">
        <v>232</v>
      </c>
    </row>
    <row r="235" spans="1:16">
      <c r="A235" t="str">
        <f t="shared" si="3"/>
        <v>Macomb_IPSL45_2069_summer</v>
      </c>
      <c r="B235" t="s">
        <v>1</v>
      </c>
      <c r="D235" t="s">
        <v>17</v>
      </c>
      <c r="E235">
        <v>2069</v>
      </c>
      <c r="F235" t="s">
        <v>51</v>
      </c>
      <c r="G235" s="6">
        <v>62.544119999999999</v>
      </c>
      <c r="H235" s="6">
        <v>67.746859999999998</v>
      </c>
      <c r="I235" s="6">
        <v>64.513239999999996</v>
      </c>
      <c r="J235" s="6">
        <v>73.738420000000005</v>
      </c>
      <c r="K235" s="6">
        <v>77.036820000000006</v>
      </c>
      <c r="L235" s="6">
        <v>74.965199999999996</v>
      </c>
      <c r="M235" s="6">
        <v>84.109080000000006</v>
      </c>
      <c r="N235" s="6">
        <v>86.495750000000001</v>
      </c>
      <c r="O235" s="6">
        <v>85.415890000000005</v>
      </c>
      <c r="P235" s="1">
        <v>233</v>
      </c>
    </row>
    <row r="236" spans="1:16">
      <c r="A236" t="str">
        <f t="shared" si="3"/>
        <v>St. Clair_IPSL45_2069_summer</v>
      </c>
      <c r="B236" t="s">
        <v>2</v>
      </c>
      <c r="D236" t="s">
        <v>17</v>
      </c>
      <c r="E236">
        <v>2069</v>
      </c>
      <c r="F236" t="s">
        <v>51</v>
      </c>
      <c r="G236" s="6">
        <v>61.286630000000002</v>
      </c>
      <c r="H236" s="6">
        <v>65.417929999999998</v>
      </c>
      <c r="I236" s="6">
        <v>63.310220000000001</v>
      </c>
      <c r="J236" s="6">
        <v>72.205560000000006</v>
      </c>
      <c r="K236" s="6">
        <v>75.377889999999994</v>
      </c>
      <c r="L236" s="6">
        <v>73.859719999999996</v>
      </c>
      <c r="M236" s="6">
        <v>83.122069999999994</v>
      </c>
      <c r="N236" s="6">
        <v>85.336740000000006</v>
      </c>
      <c r="O236" s="6">
        <v>84.407319999999999</v>
      </c>
      <c r="P236" s="1">
        <v>234</v>
      </c>
    </row>
    <row r="237" spans="1:16">
      <c r="A237" t="str">
        <f t="shared" si="3"/>
        <v>Wayne_IPSL45_2069_summer</v>
      </c>
      <c r="B237" t="s">
        <v>3</v>
      </c>
      <c r="D237" t="s">
        <v>17</v>
      </c>
      <c r="E237">
        <v>2069</v>
      </c>
      <c r="F237" t="s">
        <v>51</v>
      </c>
      <c r="G237" s="6">
        <v>63.424619999999997</v>
      </c>
      <c r="H237" s="6">
        <v>68.106009999999998</v>
      </c>
      <c r="I237" s="6">
        <v>65.783739999999995</v>
      </c>
      <c r="J237" s="6">
        <v>74.866439999999997</v>
      </c>
      <c r="K237" s="6">
        <v>77.117599999999996</v>
      </c>
      <c r="L237" s="6">
        <v>76.012270000000001</v>
      </c>
      <c r="M237" s="6">
        <v>85.163160000000005</v>
      </c>
      <c r="N237" s="6">
        <v>87.358230000000006</v>
      </c>
      <c r="O237" s="6">
        <v>86.241320000000002</v>
      </c>
      <c r="P237" s="1">
        <v>235</v>
      </c>
    </row>
    <row r="238" spans="1:16">
      <c r="A238" t="str">
        <f t="shared" si="3"/>
        <v>Oakland_IPSL45_2069_summer</v>
      </c>
      <c r="B238" t="s">
        <v>4</v>
      </c>
      <c r="D238" t="s">
        <v>17</v>
      </c>
      <c r="E238">
        <v>2069</v>
      </c>
      <c r="F238" t="s">
        <v>51</v>
      </c>
      <c r="G238" s="6">
        <v>63.10322</v>
      </c>
      <c r="H238" s="6">
        <v>66.561440000000005</v>
      </c>
      <c r="I238" s="6">
        <v>64.119879999999995</v>
      </c>
      <c r="J238" s="6">
        <v>73.758780000000002</v>
      </c>
      <c r="K238" s="6">
        <v>76.519059999999996</v>
      </c>
      <c r="L238" s="6">
        <v>74.626480000000001</v>
      </c>
      <c r="M238" s="6">
        <v>83.875889999999998</v>
      </c>
      <c r="N238" s="6">
        <v>86.481459999999998</v>
      </c>
      <c r="O238" s="6">
        <v>85.132999999999996</v>
      </c>
      <c r="P238" s="1">
        <v>236</v>
      </c>
    </row>
    <row r="239" spans="1:16">
      <c r="A239" t="str">
        <f t="shared" si="3"/>
        <v>Livingston_IPSL45_2069_summer</v>
      </c>
      <c r="B239" t="s">
        <v>5</v>
      </c>
      <c r="D239" t="s">
        <v>17</v>
      </c>
      <c r="E239">
        <v>2069</v>
      </c>
      <c r="F239" t="s">
        <v>51</v>
      </c>
      <c r="G239" s="6">
        <v>62.825040000000001</v>
      </c>
      <c r="H239" s="6">
        <v>63.922139999999999</v>
      </c>
      <c r="I239" s="6">
        <v>63.355609999999999</v>
      </c>
      <c r="J239" s="6">
        <v>73.835599999999999</v>
      </c>
      <c r="K239" s="6">
        <v>74.606449999999995</v>
      </c>
      <c r="L239" s="6">
        <v>74.120289999999997</v>
      </c>
      <c r="M239" s="6">
        <v>84.041290000000004</v>
      </c>
      <c r="N239" s="6">
        <v>85.526750000000007</v>
      </c>
      <c r="O239" s="6">
        <v>84.88673</v>
      </c>
      <c r="P239" s="1">
        <v>237</v>
      </c>
    </row>
    <row r="240" spans="1:16">
      <c r="A240" t="str">
        <f t="shared" si="3"/>
        <v>Washtenaw_IPSL45_2069_summer</v>
      </c>
      <c r="B240" t="s">
        <v>6</v>
      </c>
      <c r="D240" t="s">
        <v>17</v>
      </c>
      <c r="E240">
        <v>2069</v>
      </c>
      <c r="F240" t="s">
        <v>51</v>
      </c>
      <c r="G240" s="6">
        <v>62.831580000000002</v>
      </c>
      <c r="H240" s="6">
        <v>65.140360000000001</v>
      </c>
      <c r="I240" s="6">
        <v>63.883809999999997</v>
      </c>
      <c r="J240" s="6">
        <v>74.245689999999996</v>
      </c>
      <c r="K240" s="6">
        <v>76.057419999999993</v>
      </c>
      <c r="L240" s="6">
        <v>74.926959999999994</v>
      </c>
      <c r="M240" s="6">
        <v>85.117900000000006</v>
      </c>
      <c r="N240" s="6">
        <v>87.132400000000004</v>
      </c>
      <c r="O240" s="6">
        <v>85.971260000000001</v>
      </c>
      <c r="P240" s="1">
        <v>238</v>
      </c>
    </row>
    <row r="241" spans="1:16">
      <c r="A241" t="str">
        <f t="shared" si="3"/>
        <v>Monroe_IPSL45_2069_fall</v>
      </c>
      <c r="B241" t="s">
        <v>0</v>
      </c>
      <c r="D241" t="s">
        <v>17</v>
      </c>
      <c r="E241">
        <v>2069</v>
      </c>
      <c r="F241" t="s">
        <v>52</v>
      </c>
      <c r="G241" s="6">
        <v>43.724980000000002</v>
      </c>
      <c r="H241" s="6">
        <v>48.298760000000001</v>
      </c>
      <c r="I241" s="6">
        <v>46.072409999999998</v>
      </c>
      <c r="J241" s="6">
        <v>54.795439999999999</v>
      </c>
      <c r="K241" s="6">
        <v>57.403350000000003</v>
      </c>
      <c r="L241" s="6">
        <v>55.909129999999998</v>
      </c>
      <c r="M241" s="6">
        <v>63.833309999999997</v>
      </c>
      <c r="N241" s="6">
        <v>66.655540000000002</v>
      </c>
      <c r="O241" s="6">
        <v>65.737520000000004</v>
      </c>
      <c r="P241" s="1">
        <v>239</v>
      </c>
    </row>
    <row r="242" spans="1:16">
      <c r="A242" t="str">
        <f t="shared" si="3"/>
        <v>Macomb_IPSL45_2069_fall</v>
      </c>
      <c r="B242" t="s">
        <v>1</v>
      </c>
      <c r="D242" t="s">
        <v>17</v>
      </c>
      <c r="E242">
        <v>2069</v>
      </c>
      <c r="F242" t="s">
        <v>52</v>
      </c>
      <c r="G242" s="6">
        <v>44.102139999999999</v>
      </c>
      <c r="H242" s="6">
        <v>48.716349999999998</v>
      </c>
      <c r="I242" s="6">
        <v>45.853250000000003</v>
      </c>
      <c r="J242" s="6">
        <v>53.971679999999999</v>
      </c>
      <c r="K242" s="6">
        <v>56.870179999999998</v>
      </c>
      <c r="L242" s="6">
        <v>55.0593</v>
      </c>
      <c r="M242" s="6">
        <v>63.075090000000003</v>
      </c>
      <c r="N242" s="6">
        <v>65.326300000000003</v>
      </c>
      <c r="O242" s="6">
        <v>64.253990000000002</v>
      </c>
      <c r="P242" s="1">
        <v>240</v>
      </c>
    </row>
    <row r="243" spans="1:16">
      <c r="A243" t="str">
        <f t="shared" si="3"/>
        <v>St. Clair_IPSL45_2069_fall</v>
      </c>
      <c r="B243" t="s">
        <v>2</v>
      </c>
      <c r="D243" t="s">
        <v>17</v>
      </c>
      <c r="E243">
        <v>2069</v>
      </c>
      <c r="F243" t="s">
        <v>52</v>
      </c>
      <c r="G243" s="6">
        <v>43.49136</v>
      </c>
      <c r="H243" s="6">
        <v>47.201500000000003</v>
      </c>
      <c r="I243" s="6">
        <v>45.176310000000001</v>
      </c>
      <c r="J243" s="6">
        <v>53.219920000000002</v>
      </c>
      <c r="K243" s="6">
        <v>55.783270000000002</v>
      </c>
      <c r="L243" s="6">
        <v>54.358710000000002</v>
      </c>
      <c r="M243" s="6">
        <v>62.774120000000003</v>
      </c>
      <c r="N243" s="6">
        <v>64.353459999999998</v>
      </c>
      <c r="O243" s="6">
        <v>63.529170000000001</v>
      </c>
      <c r="P243" s="1">
        <v>241</v>
      </c>
    </row>
    <row r="244" spans="1:16">
      <c r="A244" t="str">
        <f t="shared" si="3"/>
        <v>Wayne_IPSL45_2069_fall</v>
      </c>
      <c r="B244" t="s">
        <v>3</v>
      </c>
      <c r="D244" t="s">
        <v>17</v>
      </c>
      <c r="E244">
        <v>2069</v>
      </c>
      <c r="F244" t="s">
        <v>52</v>
      </c>
      <c r="G244" s="6">
        <v>44.322200000000002</v>
      </c>
      <c r="H244" s="6">
        <v>48.965409999999999</v>
      </c>
      <c r="I244" s="6">
        <v>46.64038</v>
      </c>
      <c r="J244" s="6">
        <v>54.859819999999999</v>
      </c>
      <c r="K244" s="6">
        <v>56.866549999999997</v>
      </c>
      <c r="L244" s="6">
        <v>55.842959999999998</v>
      </c>
      <c r="M244" s="6">
        <v>63.888030000000001</v>
      </c>
      <c r="N244" s="6">
        <v>66.064419999999998</v>
      </c>
      <c r="O244" s="6">
        <v>65.035979999999995</v>
      </c>
      <c r="P244" s="1">
        <v>242</v>
      </c>
    </row>
    <row r="245" spans="1:16">
      <c r="A245" t="str">
        <f t="shared" si="3"/>
        <v>Oakland_IPSL45_2069_fall</v>
      </c>
      <c r="B245" t="s">
        <v>4</v>
      </c>
      <c r="D245" t="s">
        <v>17</v>
      </c>
      <c r="E245">
        <v>2069</v>
      </c>
      <c r="F245" t="s">
        <v>52</v>
      </c>
      <c r="G245" s="6">
        <v>44.23601</v>
      </c>
      <c r="H245" s="6">
        <v>47.445889999999999</v>
      </c>
      <c r="I245" s="6">
        <v>45.18788</v>
      </c>
      <c r="J245" s="6">
        <v>53.538820000000001</v>
      </c>
      <c r="K245" s="6">
        <v>56.364809999999999</v>
      </c>
      <c r="L245" s="6">
        <v>54.447110000000002</v>
      </c>
      <c r="M245" s="6">
        <v>62.538910000000001</v>
      </c>
      <c r="N245" s="6">
        <v>65.27373</v>
      </c>
      <c r="O245" s="6">
        <v>63.695830000000001</v>
      </c>
      <c r="P245" s="1">
        <v>243</v>
      </c>
    </row>
    <row r="246" spans="1:16">
      <c r="A246" t="str">
        <f t="shared" si="3"/>
        <v>Livingston_IPSL45_2069_fall</v>
      </c>
      <c r="B246" t="s">
        <v>5</v>
      </c>
      <c r="D246" t="s">
        <v>17</v>
      </c>
      <c r="E246">
        <v>2069</v>
      </c>
      <c r="F246" t="s">
        <v>52</v>
      </c>
      <c r="G246" s="6">
        <v>43.879510000000003</v>
      </c>
      <c r="H246" s="6">
        <v>44.844380000000001</v>
      </c>
      <c r="I246" s="6">
        <v>44.297330000000002</v>
      </c>
      <c r="J246" s="6">
        <v>53.643360000000001</v>
      </c>
      <c r="K246" s="6">
        <v>54.40119</v>
      </c>
      <c r="L246" s="6">
        <v>53.914720000000003</v>
      </c>
      <c r="M246" s="6">
        <v>62.665959999999998</v>
      </c>
      <c r="N246" s="6">
        <v>64.152910000000006</v>
      </c>
      <c r="O246" s="6">
        <v>63.52205</v>
      </c>
      <c r="P246" s="1">
        <v>244</v>
      </c>
    </row>
    <row r="247" spans="1:16">
      <c r="A247" t="str">
        <f t="shared" si="3"/>
        <v>Washtenaw_IPSL45_2069_fall</v>
      </c>
      <c r="B247" t="s">
        <v>6</v>
      </c>
      <c r="D247" t="s">
        <v>17</v>
      </c>
      <c r="E247">
        <v>2069</v>
      </c>
      <c r="F247" t="s">
        <v>52</v>
      </c>
      <c r="G247" s="6">
        <v>43.89038</v>
      </c>
      <c r="H247" s="6">
        <v>45.960760000000001</v>
      </c>
      <c r="I247" s="6">
        <v>44.73901</v>
      </c>
      <c r="J247" s="6">
        <v>53.968220000000002</v>
      </c>
      <c r="K247" s="6">
        <v>55.650860000000002</v>
      </c>
      <c r="L247" s="6">
        <v>54.68141</v>
      </c>
      <c r="M247" s="6">
        <v>63.75273</v>
      </c>
      <c r="N247" s="6">
        <v>65.808269999999993</v>
      </c>
      <c r="O247" s="6">
        <v>64.614750000000001</v>
      </c>
      <c r="P247" s="1">
        <v>245</v>
      </c>
    </row>
    <row r="248" spans="1:16">
      <c r="A248" t="str">
        <f t="shared" si="3"/>
        <v>Monroe_IPSL45_2069_winter</v>
      </c>
      <c r="B248" t="s">
        <v>0</v>
      </c>
      <c r="D248" t="s">
        <v>17</v>
      </c>
      <c r="E248">
        <v>2069</v>
      </c>
      <c r="F248" t="s">
        <v>53</v>
      </c>
      <c r="G248" s="6">
        <v>22.428149999999999</v>
      </c>
      <c r="H248" s="6">
        <v>26.1707</v>
      </c>
      <c r="I248" s="6">
        <v>24.23574</v>
      </c>
      <c r="J248" s="6">
        <v>30.492979999999999</v>
      </c>
      <c r="K248" s="6">
        <v>33.147350000000003</v>
      </c>
      <c r="L248" s="6">
        <v>31.70072</v>
      </c>
      <c r="M248" s="6">
        <v>37.185980000000001</v>
      </c>
      <c r="N248" s="6">
        <v>39.069859999999998</v>
      </c>
      <c r="O248" s="6">
        <v>37.972949999999997</v>
      </c>
      <c r="P248" s="1">
        <v>246</v>
      </c>
    </row>
    <row r="249" spans="1:16">
      <c r="A249" t="str">
        <f t="shared" si="3"/>
        <v>Macomb_IPSL45_2069_winter</v>
      </c>
      <c r="B249" t="s">
        <v>1</v>
      </c>
      <c r="D249" t="s">
        <v>17</v>
      </c>
      <c r="E249">
        <v>2069</v>
      </c>
      <c r="F249" t="s">
        <v>53</v>
      </c>
      <c r="G249" s="6">
        <v>20.92484</v>
      </c>
      <c r="H249" s="6">
        <v>25.95635</v>
      </c>
      <c r="I249" s="6">
        <v>23.053059999999999</v>
      </c>
      <c r="J249" s="6">
        <v>29.264009999999999</v>
      </c>
      <c r="K249" s="6">
        <v>32.612299999999998</v>
      </c>
      <c r="L249" s="6">
        <v>30.700209999999998</v>
      </c>
      <c r="M249" s="6">
        <v>35.873269999999998</v>
      </c>
      <c r="N249" s="6">
        <v>38.142060000000001</v>
      </c>
      <c r="O249" s="6">
        <v>37.087789999999998</v>
      </c>
      <c r="P249" s="1">
        <v>247</v>
      </c>
    </row>
    <row r="250" spans="1:16">
      <c r="A250" t="str">
        <f t="shared" si="3"/>
        <v>St. Clair_IPSL45_2069_winter</v>
      </c>
      <c r="B250" t="s">
        <v>2</v>
      </c>
      <c r="D250" t="s">
        <v>17</v>
      </c>
      <c r="E250">
        <v>2069</v>
      </c>
      <c r="F250" t="s">
        <v>53</v>
      </c>
      <c r="G250" s="6">
        <v>20.247029999999999</v>
      </c>
      <c r="H250" s="6">
        <v>24.40624</v>
      </c>
      <c r="I250" s="6">
        <v>22.16131</v>
      </c>
      <c r="J250" s="6">
        <v>28.496230000000001</v>
      </c>
      <c r="K250" s="6">
        <v>31.525449999999999</v>
      </c>
      <c r="L250" s="6">
        <v>29.852409999999999</v>
      </c>
      <c r="M250" s="6">
        <v>35.215299999999999</v>
      </c>
      <c r="N250" s="6">
        <v>37.331159999999997</v>
      </c>
      <c r="O250" s="6">
        <v>36.18441</v>
      </c>
      <c r="P250" s="1">
        <v>248</v>
      </c>
    </row>
    <row r="251" spans="1:16">
      <c r="A251" t="str">
        <f t="shared" si="3"/>
        <v>Wayne_IPSL45_2069_winter</v>
      </c>
      <c r="B251" t="s">
        <v>3</v>
      </c>
      <c r="D251" t="s">
        <v>17</v>
      </c>
      <c r="E251">
        <v>2069</v>
      </c>
      <c r="F251" t="s">
        <v>53</v>
      </c>
      <c r="G251" s="6">
        <v>22.841290000000001</v>
      </c>
      <c r="H251" s="6">
        <v>26.19201</v>
      </c>
      <c r="I251" s="6">
        <v>24.387219999999999</v>
      </c>
      <c r="J251" s="6">
        <v>30.543060000000001</v>
      </c>
      <c r="K251" s="6">
        <v>32.611559999999997</v>
      </c>
      <c r="L251" s="6">
        <v>31.654779999999999</v>
      </c>
      <c r="M251" s="6">
        <v>36.94603</v>
      </c>
      <c r="N251" s="6">
        <v>38.563110000000002</v>
      </c>
      <c r="O251" s="6">
        <v>37.695369999999997</v>
      </c>
      <c r="P251" s="1">
        <v>249</v>
      </c>
    </row>
    <row r="252" spans="1:16">
      <c r="A252" t="str">
        <f t="shared" si="3"/>
        <v>Oakland_IPSL45_2069_winter</v>
      </c>
      <c r="B252" t="s">
        <v>4</v>
      </c>
      <c r="D252" t="s">
        <v>17</v>
      </c>
      <c r="E252">
        <v>2069</v>
      </c>
      <c r="F252" t="s">
        <v>53</v>
      </c>
      <c r="G252" s="6">
        <v>21.311499999999999</v>
      </c>
      <c r="H252" s="6">
        <v>24.97786</v>
      </c>
      <c r="I252" s="6">
        <v>22.42109</v>
      </c>
      <c r="J252" s="6">
        <v>28.988489999999999</v>
      </c>
      <c r="K252" s="6">
        <v>32.123390000000001</v>
      </c>
      <c r="L252" s="6">
        <v>29.91198</v>
      </c>
      <c r="M252" s="6">
        <v>35.282589999999999</v>
      </c>
      <c r="N252" s="6">
        <v>38.042470000000002</v>
      </c>
      <c r="O252" s="6">
        <v>36.228389999999997</v>
      </c>
      <c r="P252" s="1">
        <v>250</v>
      </c>
    </row>
    <row r="253" spans="1:16">
      <c r="A253" t="str">
        <f t="shared" si="3"/>
        <v>Livingston_IPSL45_2069_winter</v>
      </c>
      <c r="B253" t="s">
        <v>5</v>
      </c>
      <c r="D253" t="s">
        <v>17</v>
      </c>
      <c r="E253">
        <v>2069</v>
      </c>
      <c r="F253" t="s">
        <v>53</v>
      </c>
      <c r="G253" s="6">
        <v>21.5242</v>
      </c>
      <c r="H253" s="6">
        <v>22.353000000000002</v>
      </c>
      <c r="I253" s="6">
        <v>21.88795</v>
      </c>
      <c r="J253" s="6">
        <v>29.227119999999999</v>
      </c>
      <c r="K253" s="6">
        <v>30.02984</v>
      </c>
      <c r="L253" s="6">
        <v>29.62566</v>
      </c>
      <c r="M253" s="6">
        <v>35.487540000000003</v>
      </c>
      <c r="N253" s="6">
        <v>36.587710000000001</v>
      </c>
      <c r="O253" s="6">
        <v>36.136060000000001</v>
      </c>
      <c r="P253" s="1">
        <v>251</v>
      </c>
    </row>
    <row r="254" spans="1:16">
      <c r="A254" t="str">
        <f t="shared" si="3"/>
        <v>Washtenaw_IPSL45_2069_winter</v>
      </c>
      <c r="B254" t="s">
        <v>6</v>
      </c>
      <c r="D254" t="s">
        <v>17</v>
      </c>
      <c r="E254">
        <v>2069</v>
      </c>
      <c r="F254" t="s">
        <v>53</v>
      </c>
      <c r="G254" s="6">
        <v>21.911300000000001</v>
      </c>
      <c r="H254" s="6">
        <v>23.993590000000001</v>
      </c>
      <c r="I254" s="6">
        <v>22.701830000000001</v>
      </c>
      <c r="J254" s="6">
        <v>29.68411</v>
      </c>
      <c r="K254" s="6">
        <v>31.50179</v>
      </c>
      <c r="L254" s="6">
        <v>30.403890000000001</v>
      </c>
      <c r="M254" s="6">
        <v>36.250819999999997</v>
      </c>
      <c r="N254" s="6">
        <v>37.882399999999997</v>
      </c>
      <c r="O254" s="6">
        <v>36.922530000000002</v>
      </c>
      <c r="P254" s="1">
        <v>252</v>
      </c>
    </row>
    <row r="255" spans="1:16">
      <c r="A255" t="str">
        <f t="shared" si="3"/>
        <v>Monroe_IPSL45_2099_spring</v>
      </c>
      <c r="B255" t="s">
        <v>0</v>
      </c>
      <c r="D255" t="s">
        <v>17</v>
      </c>
      <c r="E255">
        <v>2099</v>
      </c>
      <c r="F255" t="s">
        <v>50</v>
      </c>
      <c r="G255" s="6">
        <v>40.764609999999998</v>
      </c>
      <c r="H255" s="6">
        <v>44.49436</v>
      </c>
      <c r="I255" s="6">
        <v>42.602559999999997</v>
      </c>
      <c r="J255" s="6">
        <v>52.168030000000002</v>
      </c>
      <c r="K255" s="6">
        <v>53.969679999999997</v>
      </c>
      <c r="L255" s="6">
        <v>52.825659999999999</v>
      </c>
      <c r="M255" s="6">
        <v>61.544969999999999</v>
      </c>
      <c r="N255" s="6">
        <v>63.723120000000002</v>
      </c>
      <c r="O255" s="6">
        <v>63.059489999999997</v>
      </c>
      <c r="P255" s="1">
        <v>253</v>
      </c>
    </row>
    <row r="256" spans="1:16">
      <c r="A256" t="str">
        <f t="shared" si="3"/>
        <v>Macomb_IPSL45_2099_spring</v>
      </c>
      <c r="B256" t="s">
        <v>1</v>
      </c>
      <c r="D256" t="s">
        <v>17</v>
      </c>
      <c r="E256">
        <v>2099</v>
      </c>
      <c r="F256" t="s">
        <v>50</v>
      </c>
      <c r="G256" s="6">
        <v>39.102159999999998</v>
      </c>
      <c r="H256" s="6">
        <v>43.807220000000001</v>
      </c>
      <c r="I256" s="6">
        <v>41.038159999999998</v>
      </c>
      <c r="J256" s="6">
        <v>50.175879999999999</v>
      </c>
      <c r="K256" s="6">
        <v>53.180999999999997</v>
      </c>
      <c r="L256" s="6">
        <v>51.412709999999997</v>
      </c>
      <c r="M256" s="6">
        <v>60.328899999999997</v>
      </c>
      <c r="N256" s="6">
        <v>62.848329999999997</v>
      </c>
      <c r="O256" s="6">
        <v>61.794750000000001</v>
      </c>
      <c r="P256" s="1">
        <v>254</v>
      </c>
    </row>
    <row r="257" spans="1:16">
      <c r="A257" t="str">
        <f t="shared" si="3"/>
        <v>St. Clair_IPSL45_2099_spring</v>
      </c>
      <c r="B257" t="s">
        <v>2</v>
      </c>
      <c r="D257" t="s">
        <v>17</v>
      </c>
      <c r="E257">
        <v>2099</v>
      </c>
      <c r="F257" t="s">
        <v>50</v>
      </c>
      <c r="G257" s="6">
        <v>38.236600000000003</v>
      </c>
      <c r="H257" s="6">
        <v>41.774740000000001</v>
      </c>
      <c r="I257" s="6">
        <v>40.074559999999998</v>
      </c>
      <c r="J257" s="6">
        <v>48.826900000000002</v>
      </c>
      <c r="K257" s="6">
        <v>51.52758</v>
      </c>
      <c r="L257" s="6">
        <v>50.338189999999997</v>
      </c>
      <c r="M257" s="6">
        <v>59.425319999999999</v>
      </c>
      <c r="N257" s="6">
        <v>62.032490000000003</v>
      </c>
      <c r="O257" s="6">
        <v>60.609409999999997</v>
      </c>
      <c r="P257" s="1">
        <v>255</v>
      </c>
    </row>
    <row r="258" spans="1:16">
      <c r="A258" t="str">
        <f t="shared" si="3"/>
        <v>Wayne_IPSL45_2099_spring</v>
      </c>
      <c r="B258" t="s">
        <v>3</v>
      </c>
      <c r="D258" t="s">
        <v>17</v>
      </c>
      <c r="E258">
        <v>2099</v>
      </c>
      <c r="F258" t="s">
        <v>50</v>
      </c>
      <c r="G258" s="6">
        <v>41.15314</v>
      </c>
      <c r="H258" s="6">
        <v>44.143450000000001</v>
      </c>
      <c r="I258" s="6">
        <v>42.570509999999999</v>
      </c>
      <c r="J258" s="6">
        <v>52.112439999999999</v>
      </c>
      <c r="K258" s="6">
        <v>53.252769999999998</v>
      </c>
      <c r="L258" s="6">
        <v>52.668909999999997</v>
      </c>
      <c r="M258" s="6">
        <v>61.564419999999998</v>
      </c>
      <c r="N258" s="6">
        <v>63.751359999999998</v>
      </c>
      <c r="O258" s="6">
        <v>62.776679999999999</v>
      </c>
      <c r="P258" s="1">
        <v>256</v>
      </c>
    </row>
    <row r="259" spans="1:16">
      <c r="A259" t="str">
        <f t="shared" ref="A259:A322" si="4">_xlfn.CONCAT(B259,"_",D259,"_",E259,"_",F259)</f>
        <v>Oakland_IPSL45_2099_spring</v>
      </c>
      <c r="B259" t="s">
        <v>4</v>
      </c>
      <c r="D259" t="s">
        <v>17</v>
      </c>
      <c r="E259">
        <v>2099</v>
      </c>
      <c r="F259" t="s">
        <v>50</v>
      </c>
      <c r="G259" s="6">
        <v>40.025449999999999</v>
      </c>
      <c r="H259" s="6">
        <v>43.041849999999997</v>
      </c>
      <c r="I259" s="6">
        <v>40.898049999999998</v>
      </c>
      <c r="J259" s="6">
        <v>50.318100000000001</v>
      </c>
      <c r="K259" s="6">
        <v>52.944789999999998</v>
      </c>
      <c r="L259" s="6">
        <v>51.309280000000001</v>
      </c>
      <c r="M259" s="6">
        <v>60.474789999999999</v>
      </c>
      <c r="N259" s="6">
        <v>62.972920000000002</v>
      </c>
      <c r="O259" s="6">
        <v>61.729599999999998</v>
      </c>
      <c r="P259" s="1">
        <v>257</v>
      </c>
    </row>
    <row r="260" spans="1:16">
      <c r="A260" t="str">
        <f t="shared" si="4"/>
        <v>Livingston_IPSL45_2099_spring</v>
      </c>
      <c r="B260" t="s">
        <v>5</v>
      </c>
      <c r="D260" t="s">
        <v>17</v>
      </c>
      <c r="E260">
        <v>2099</v>
      </c>
      <c r="F260" t="s">
        <v>50</v>
      </c>
      <c r="G260" s="6">
        <v>40.093780000000002</v>
      </c>
      <c r="H260" s="6">
        <v>40.918030000000002</v>
      </c>
      <c r="I260" s="6">
        <v>40.439010000000003</v>
      </c>
      <c r="J260" s="6">
        <v>50.505360000000003</v>
      </c>
      <c r="K260" s="6">
        <v>51.497100000000003</v>
      </c>
      <c r="L260" s="6">
        <v>50.950780000000002</v>
      </c>
      <c r="M260" s="6">
        <v>60.650680000000001</v>
      </c>
      <c r="N260" s="6">
        <v>62.194809999999997</v>
      </c>
      <c r="O260" s="6">
        <v>61.473350000000003</v>
      </c>
      <c r="P260" s="1">
        <v>258</v>
      </c>
    </row>
    <row r="261" spans="1:16">
      <c r="A261" t="str">
        <f t="shared" si="4"/>
        <v>Washtenaw_IPSL45_2099_spring</v>
      </c>
      <c r="B261" t="s">
        <v>6</v>
      </c>
      <c r="D261" t="s">
        <v>17</v>
      </c>
      <c r="E261">
        <v>2099</v>
      </c>
      <c r="F261" t="s">
        <v>50</v>
      </c>
      <c r="G261" s="6">
        <v>40.532299999999999</v>
      </c>
      <c r="H261" s="6">
        <v>42.45485</v>
      </c>
      <c r="I261" s="6">
        <v>41.235759999999999</v>
      </c>
      <c r="J261" s="6">
        <v>51.226610000000001</v>
      </c>
      <c r="K261" s="6">
        <v>53.237520000000004</v>
      </c>
      <c r="L261" s="6">
        <v>52.016500000000001</v>
      </c>
      <c r="M261" s="6">
        <v>61.832590000000003</v>
      </c>
      <c r="N261" s="6">
        <v>64.031289999999998</v>
      </c>
      <c r="O261" s="6">
        <v>62.809069999999998</v>
      </c>
      <c r="P261" s="1">
        <v>259</v>
      </c>
    </row>
    <row r="262" spans="1:16">
      <c r="A262" t="str">
        <f t="shared" si="4"/>
        <v>Monroe_IPSL45_2099_summer</v>
      </c>
      <c r="B262" t="s">
        <v>0</v>
      </c>
      <c r="D262" t="s">
        <v>17</v>
      </c>
      <c r="E262">
        <v>2099</v>
      </c>
      <c r="F262" t="s">
        <v>51</v>
      </c>
      <c r="G262" s="6">
        <v>62.939799999999998</v>
      </c>
      <c r="H262" s="6">
        <v>68.407799999999995</v>
      </c>
      <c r="I262" s="6">
        <v>65.868840000000006</v>
      </c>
      <c r="J262" s="6">
        <v>74.760760000000005</v>
      </c>
      <c r="K262" s="6">
        <v>78.157510000000002</v>
      </c>
      <c r="L262" s="6">
        <v>76.460099999999997</v>
      </c>
      <c r="M262" s="6">
        <v>85.449849999999998</v>
      </c>
      <c r="N262" s="6">
        <v>88.15155</v>
      </c>
      <c r="O262" s="6">
        <v>87.054259999999999</v>
      </c>
      <c r="P262" s="1">
        <v>260</v>
      </c>
    </row>
    <row r="263" spans="1:16">
      <c r="A263" t="str">
        <f t="shared" si="4"/>
        <v>Macomb_IPSL45_2099_summer</v>
      </c>
      <c r="B263" t="s">
        <v>1</v>
      </c>
      <c r="D263" t="s">
        <v>17</v>
      </c>
      <c r="E263">
        <v>2099</v>
      </c>
      <c r="F263" t="s">
        <v>51</v>
      </c>
      <c r="G263" s="6">
        <v>62.910629999999998</v>
      </c>
      <c r="H263" s="6">
        <v>68.103650000000002</v>
      </c>
      <c r="I263" s="6">
        <v>64.874970000000005</v>
      </c>
      <c r="J263" s="6">
        <v>73.979110000000006</v>
      </c>
      <c r="K263" s="6">
        <v>77.279920000000004</v>
      </c>
      <c r="L263" s="6">
        <v>75.200360000000003</v>
      </c>
      <c r="M263" s="6">
        <v>84.238879999999995</v>
      </c>
      <c r="N263" s="6">
        <v>86.636150000000001</v>
      </c>
      <c r="O263" s="6">
        <v>85.527780000000007</v>
      </c>
      <c r="P263" s="1">
        <v>261</v>
      </c>
    </row>
    <row r="264" spans="1:16">
      <c r="A264" t="str">
        <f t="shared" si="4"/>
        <v>St. Clair_IPSL45_2099_summer</v>
      </c>
      <c r="B264" t="s">
        <v>2</v>
      </c>
      <c r="D264" t="s">
        <v>17</v>
      </c>
      <c r="E264">
        <v>2099</v>
      </c>
      <c r="F264" t="s">
        <v>51</v>
      </c>
      <c r="G264" s="6">
        <v>61.657359999999997</v>
      </c>
      <c r="H264" s="6">
        <v>65.814089999999993</v>
      </c>
      <c r="I264" s="6">
        <v>63.674889999999998</v>
      </c>
      <c r="J264" s="6">
        <v>72.452500000000001</v>
      </c>
      <c r="K264" s="6">
        <v>75.659270000000006</v>
      </c>
      <c r="L264" s="6">
        <v>74.103099999999998</v>
      </c>
      <c r="M264" s="6">
        <v>83.247690000000006</v>
      </c>
      <c r="N264" s="6">
        <v>85.505330000000001</v>
      </c>
      <c r="O264" s="6">
        <v>84.532129999999995</v>
      </c>
      <c r="P264" s="1">
        <v>262</v>
      </c>
    </row>
    <row r="265" spans="1:16">
      <c r="A265" t="str">
        <f t="shared" si="4"/>
        <v>Wayne_IPSL45_2099_summer</v>
      </c>
      <c r="B265" t="s">
        <v>3</v>
      </c>
      <c r="D265" t="s">
        <v>17</v>
      </c>
      <c r="E265">
        <v>2099</v>
      </c>
      <c r="F265" t="s">
        <v>51</v>
      </c>
      <c r="G265" s="6">
        <v>63.739049999999999</v>
      </c>
      <c r="H265" s="6">
        <v>68.457899999999995</v>
      </c>
      <c r="I265" s="6">
        <v>66.118309999999994</v>
      </c>
      <c r="J265" s="6">
        <v>75.095209999999994</v>
      </c>
      <c r="K265" s="6">
        <v>77.366630000000001</v>
      </c>
      <c r="L265" s="6">
        <v>76.252309999999994</v>
      </c>
      <c r="M265" s="6">
        <v>85.356409999999997</v>
      </c>
      <c r="N265" s="6">
        <v>87.482650000000007</v>
      </c>
      <c r="O265" s="6">
        <v>86.389080000000007</v>
      </c>
      <c r="P265" s="1">
        <v>263</v>
      </c>
    </row>
    <row r="266" spans="1:16">
      <c r="A266" t="str">
        <f t="shared" si="4"/>
        <v>Oakland_IPSL45_2099_summer</v>
      </c>
      <c r="B266" t="s">
        <v>4</v>
      </c>
      <c r="D266" t="s">
        <v>17</v>
      </c>
      <c r="E266">
        <v>2099</v>
      </c>
      <c r="F266" t="s">
        <v>51</v>
      </c>
      <c r="G266" s="6">
        <v>63.409350000000003</v>
      </c>
      <c r="H266" s="6">
        <v>66.895480000000006</v>
      </c>
      <c r="I266" s="6">
        <v>64.437650000000005</v>
      </c>
      <c r="J266" s="6">
        <v>73.96705</v>
      </c>
      <c r="K266" s="6">
        <v>76.750349999999997</v>
      </c>
      <c r="L266" s="6">
        <v>74.841980000000007</v>
      </c>
      <c r="M266" s="6">
        <v>83.974990000000005</v>
      </c>
      <c r="N266" s="6">
        <v>86.614779999999996</v>
      </c>
      <c r="O266" s="6">
        <v>85.249499999999998</v>
      </c>
      <c r="P266" s="1">
        <v>264</v>
      </c>
    </row>
    <row r="267" spans="1:16">
      <c r="A267" t="str">
        <f t="shared" si="4"/>
        <v>Livingston_IPSL45_2099_summer</v>
      </c>
      <c r="B267" t="s">
        <v>5</v>
      </c>
      <c r="D267" t="s">
        <v>17</v>
      </c>
      <c r="E267">
        <v>2099</v>
      </c>
      <c r="F267" t="s">
        <v>51</v>
      </c>
      <c r="G267" s="6">
        <v>63.14387</v>
      </c>
      <c r="H267" s="6">
        <v>64.218879999999999</v>
      </c>
      <c r="I267" s="6">
        <v>63.649329999999999</v>
      </c>
      <c r="J267" s="6">
        <v>74.029839999999993</v>
      </c>
      <c r="K267" s="6">
        <v>74.818430000000006</v>
      </c>
      <c r="L267" s="6">
        <v>74.310590000000005</v>
      </c>
      <c r="M267" s="6">
        <v>84.128630000000001</v>
      </c>
      <c r="N267" s="6">
        <v>85.638919999999999</v>
      </c>
      <c r="O267" s="6">
        <v>84.976870000000005</v>
      </c>
      <c r="P267" s="1">
        <v>265</v>
      </c>
    </row>
    <row r="268" spans="1:16">
      <c r="A268" t="str">
        <f t="shared" si="4"/>
        <v>Washtenaw_IPSL45_2099_summer</v>
      </c>
      <c r="B268" t="s">
        <v>6</v>
      </c>
      <c r="D268" t="s">
        <v>17</v>
      </c>
      <c r="E268">
        <v>2099</v>
      </c>
      <c r="F268" t="s">
        <v>51</v>
      </c>
      <c r="G268" s="6">
        <v>63.137929999999997</v>
      </c>
      <c r="H268" s="6">
        <v>65.432590000000005</v>
      </c>
      <c r="I268" s="6">
        <v>64.160480000000007</v>
      </c>
      <c r="J268" s="6">
        <v>74.426580000000001</v>
      </c>
      <c r="K268" s="6">
        <v>76.270439999999994</v>
      </c>
      <c r="L268" s="6">
        <v>75.126339999999999</v>
      </c>
      <c r="M268" s="6">
        <v>85.220119999999994</v>
      </c>
      <c r="N268" s="6">
        <v>87.257589999999993</v>
      </c>
      <c r="O268" s="6">
        <v>86.097049999999996</v>
      </c>
      <c r="P268" s="1">
        <v>266</v>
      </c>
    </row>
    <row r="269" spans="1:16">
      <c r="A269" t="str">
        <f t="shared" si="4"/>
        <v>Monroe_IPSL45_2099_fall</v>
      </c>
      <c r="B269" t="s">
        <v>0</v>
      </c>
      <c r="D269" t="s">
        <v>17</v>
      </c>
      <c r="E269">
        <v>2099</v>
      </c>
      <c r="F269" t="s">
        <v>52</v>
      </c>
      <c r="G269" s="6">
        <v>45.352499999999999</v>
      </c>
      <c r="H269" s="6">
        <v>50.004440000000002</v>
      </c>
      <c r="I269" s="6">
        <v>47.733699999999999</v>
      </c>
      <c r="J269" s="6">
        <v>56.381590000000003</v>
      </c>
      <c r="K269" s="6">
        <v>59.045029999999997</v>
      </c>
      <c r="L269" s="6">
        <v>57.52317</v>
      </c>
      <c r="M269" s="6">
        <v>65.450059999999993</v>
      </c>
      <c r="N269" s="6">
        <v>68.260859999999994</v>
      </c>
      <c r="O269" s="6">
        <v>67.334239999999994</v>
      </c>
      <c r="P269" s="1">
        <v>267</v>
      </c>
    </row>
    <row r="270" spans="1:16">
      <c r="A270" t="str">
        <f t="shared" si="4"/>
        <v>Macomb_IPSL45_2099_fall</v>
      </c>
      <c r="B270" t="s">
        <v>1</v>
      </c>
      <c r="D270" t="s">
        <v>17</v>
      </c>
      <c r="E270">
        <v>2099</v>
      </c>
      <c r="F270" t="s">
        <v>52</v>
      </c>
      <c r="G270" s="6">
        <v>45.69538</v>
      </c>
      <c r="H270" s="6">
        <v>50.313699999999997</v>
      </c>
      <c r="I270" s="6">
        <v>47.448329999999999</v>
      </c>
      <c r="J270" s="6">
        <v>55.479500000000002</v>
      </c>
      <c r="K270" s="6">
        <v>58.434609999999999</v>
      </c>
      <c r="L270" s="6">
        <v>56.591589999999997</v>
      </c>
      <c r="M270" s="6">
        <v>64.563029999999998</v>
      </c>
      <c r="N270" s="6">
        <v>66.874989999999997</v>
      </c>
      <c r="O270" s="6">
        <v>65.753159999999994</v>
      </c>
      <c r="P270" s="1">
        <v>268</v>
      </c>
    </row>
    <row r="271" spans="1:16">
      <c r="A271" t="str">
        <f t="shared" si="4"/>
        <v>St. Clair_IPSL45_2099_fall</v>
      </c>
      <c r="B271" t="s">
        <v>2</v>
      </c>
      <c r="D271" t="s">
        <v>17</v>
      </c>
      <c r="E271">
        <v>2099</v>
      </c>
      <c r="F271" t="s">
        <v>52</v>
      </c>
      <c r="G271" s="6">
        <v>45.020989999999998</v>
      </c>
      <c r="H271" s="6">
        <v>48.826650000000001</v>
      </c>
      <c r="I271" s="6">
        <v>46.75562</v>
      </c>
      <c r="J271" s="6">
        <v>54.688870000000001</v>
      </c>
      <c r="K271" s="6">
        <v>57.35613</v>
      </c>
      <c r="L271" s="6">
        <v>55.865830000000003</v>
      </c>
      <c r="M271" s="6">
        <v>64.265630000000002</v>
      </c>
      <c r="N271" s="6">
        <v>65.903739999999999</v>
      </c>
      <c r="O271" s="6">
        <v>64.993539999999996</v>
      </c>
      <c r="P271" s="1">
        <v>269</v>
      </c>
    </row>
    <row r="272" spans="1:16">
      <c r="A272" t="str">
        <f t="shared" si="4"/>
        <v>Wayne_IPSL45_2099_fall</v>
      </c>
      <c r="B272" t="s">
        <v>3</v>
      </c>
      <c r="D272" t="s">
        <v>17</v>
      </c>
      <c r="E272">
        <v>2099</v>
      </c>
      <c r="F272" t="s">
        <v>52</v>
      </c>
      <c r="G272" s="6">
        <v>45.960099999999997</v>
      </c>
      <c r="H272" s="6">
        <v>50.576439999999998</v>
      </c>
      <c r="I272" s="6">
        <v>48.2652</v>
      </c>
      <c r="J272" s="6">
        <v>56.418280000000003</v>
      </c>
      <c r="K272" s="6">
        <v>58.436230000000002</v>
      </c>
      <c r="L272" s="6">
        <v>57.427849999999999</v>
      </c>
      <c r="M272" s="6">
        <v>65.50027</v>
      </c>
      <c r="N272" s="6">
        <v>67.635459999999995</v>
      </c>
      <c r="O272" s="6">
        <v>66.610820000000004</v>
      </c>
      <c r="P272" s="1">
        <v>270</v>
      </c>
    </row>
    <row r="273" spans="1:16">
      <c r="A273" t="str">
        <f t="shared" si="4"/>
        <v>Oakland_IPSL45_2099_fall</v>
      </c>
      <c r="B273" t="s">
        <v>4</v>
      </c>
      <c r="D273" t="s">
        <v>17</v>
      </c>
      <c r="E273">
        <v>2099</v>
      </c>
      <c r="F273" t="s">
        <v>52</v>
      </c>
      <c r="G273" s="6">
        <v>45.81579</v>
      </c>
      <c r="H273" s="6">
        <v>49.050660000000001</v>
      </c>
      <c r="I273" s="6">
        <v>46.793010000000002</v>
      </c>
      <c r="J273" s="6">
        <v>55.066029999999998</v>
      </c>
      <c r="K273" s="6">
        <v>57.92539</v>
      </c>
      <c r="L273" s="6">
        <v>55.985230000000001</v>
      </c>
      <c r="M273" s="6">
        <v>64.013440000000003</v>
      </c>
      <c r="N273" s="6">
        <v>66.819779999999994</v>
      </c>
      <c r="O273" s="6">
        <v>65.196460000000002</v>
      </c>
      <c r="P273" s="1">
        <v>271</v>
      </c>
    </row>
    <row r="274" spans="1:16">
      <c r="A274" t="str">
        <f t="shared" si="4"/>
        <v>Livingston_IPSL45_2099_fall</v>
      </c>
      <c r="B274" t="s">
        <v>5</v>
      </c>
      <c r="D274" t="s">
        <v>17</v>
      </c>
      <c r="E274">
        <v>2099</v>
      </c>
      <c r="F274" t="s">
        <v>52</v>
      </c>
      <c r="G274" s="6">
        <v>45.456150000000001</v>
      </c>
      <c r="H274" s="6">
        <v>46.454369999999997</v>
      </c>
      <c r="I274" s="6">
        <v>45.888620000000003</v>
      </c>
      <c r="J274" s="6">
        <v>55.166040000000002</v>
      </c>
      <c r="K274" s="6">
        <v>55.94406</v>
      </c>
      <c r="L274" s="6">
        <v>55.427680000000002</v>
      </c>
      <c r="M274" s="6">
        <v>64.129230000000007</v>
      </c>
      <c r="N274" s="6">
        <v>65.641440000000003</v>
      </c>
      <c r="O274" s="6">
        <v>64.986329999999995</v>
      </c>
      <c r="P274" s="1">
        <v>272</v>
      </c>
    </row>
    <row r="275" spans="1:16">
      <c r="A275" t="str">
        <f t="shared" si="4"/>
        <v>Washtenaw_IPSL45_2099_fall</v>
      </c>
      <c r="B275" t="s">
        <v>6</v>
      </c>
      <c r="D275" t="s">
        <v>17</v>
      </c>
      <c r="E275">
        <v>2099</v>
      </c>
      <c r="F275" t="s">
        <v>52</v>
      </c>
      <c r="G275" s="6">
        <v>45.514490000000002</v>
      </c>
      <c r="H275" s="6">
        <v>47.584859999999999</v>
      </c>
      <c r="I275" s="6">
        <v>46.353369999999998</v>
      </c>
      <c r="J275" s="6">
        <v>55.506059999999998</v>
      </c>
      <c r="K275" s="6">
        <v>57.222700000000003</v>
      </c>
      <c r="L275" s="6">
        <v>56.232660000000003</v>
      </c>
      <c r="M275" s="6">
        <v>65.242530000000002</v>
      </c>
      <c r="N275" s="6">
        <v>67.386240000000001</v>
      </c>
      <c r="O275" s="6">
        <v>66.132850000000005</v>
      </c>
      <c r="P275" s="1">
        <v>273</v>
      </c>
    </row>
    <row r="276" spans="1:16">
      <c r="A276" t="str">
        <f t="shared" si="4"/>
        <v>Monroe_IPSL45_2099_winter</v>
      </c>
      <c r="B276" t="s">
        <v>0</v>
      </c>
      <c r="D276" t="s">
        <v>17</v>
      </c>
      <c r="E276">
        <v>2099</v>
      </c>
      <c r="F276" t="s">
        <v>53</v>
      </c>
      <c r="G276" s="6">
        <v>23.180160000000001</v>
      </c>
      <c r="H276" s="6">
        <v>26.886949999999999</v>
      </c>
      <c r="I276" s="6">
        <v>24.974979999999999</v>
      </c>
      <c r="J276" s="6">
        <v>30.963799999999999</v>
      </c>
      <c r="K276" s="6">
        <v>33.57837</v>
      </c>
      <c r="L276" s="6">
        <v>32.156619999999997</v>
      </c>
      <c r="M276" s="6">
        <v>37.588459999999998</v>
      </c>
      <c r="N276" s="6">
        <v>39.515349999999998</v>
      </c>
      <c r="O276" s="6">
        <v>38.424909999999997</v>
      </c>
      <c r="P276" s="1">
        <v>274</v>
      </c>
    </row>
    <row r="277" spans="1:16">
      <c r="A277" t="str">
        <f t="shared" si="4"/>
        <v>Macomb_IPSL45_2099_winter</v>
      </c>
      <c r="B277" t="s">
        <v>1</v>
      </c>
      <c r="D277" t="s">
        <v>17</v>
      </c>
      <c r="E277">
        <v>2099</v>
      </c>
      <c r="F277" t="s">
        <v>53</v>
      </c>
      <c r="G277" s="6">
        <v>21.69229</v>
      </c>
      <c r="H277" s="6">
        <v>26.705680000000001</v>
      </c>
      <c r="I277" s="6">
        <v>23.820150000000002</v>
      </c>
      <c r="J277" s="6">
        <v>29.791219999999999</v>
      </c>
      <c r="K277" s="6">
        <v>33.070329999999998</v>
      </c>
      <c r="L277" s="6">
        <v>31.19885</v>
      </c>
      <c r="M277" s="6">
        <v>36.324100000000001</v>
      </c>
      <c r="N277" s="6">
        <v>38.569870000000002</v>
      </c>
      <c r="O277" s="6">
        <v>37.529319999999998</v>
      </c>
      <c r="P277" s="1">
        <v>275</v>
      </c>
    </row>
    <row r="278" spans="1:16">
      <c r="A278" t="str">
        <f t="shared" si="4"/>
        <v>St. Clair_IPSL45_2099_winter</v>
      </c>
      <c r="B278" t="s">
        <v>2</v>
      </c>
      <c r="D278" t="s">
        <v>17</v>
      </c>
      <c r="E278">
        <v>2099</v>
      </c>
      <c r="F278" t="s">
        <v>53</v>
      </c>
      <c r="G278" s="6">
        <v>21.046510000000001</v>
      </c>
      <c r="H278" s="6">
        <v>25.155999999999999</v>
      </c>
      <c r="I278" s="6">
        <v>22.938890000000001</v>
      </c>
      <c r="J278" s="6">
        <v>29.046479999999999</v>
      </c>
      <c r="K278" s="6">
        <v>31.984660000000002</v>
      </c>
      <c r="L278" s="6">
        <v>30.376380000000001</v>
      </c>
      <c r="M278" s="6">
        <v>35.636960000000002</v>
      </c>
      <c r="N278" s="6">
        <v>37.729410000000001</v>
      </c>
      <c r="O278" s="6">
        <v>36.618049999999997</v>
      </c>
      <c r="P278" s="1">
        <v>276</v>
      </c>
    </row>
    <row r="279" spans="1:16">
      <c r="A279" t="str">
        <f t="shared" si="4"/>
        <v>Wayne_IPSL45_2099_winter</v>
      </c>
      <c r="B279" t="s">
        <v>3</v>
      </c>
      <c r="D279" t="s">
        <v>17</v>
      </c>
      <c r="E279">
        <v>2099</v>
      </c>
      <c r="F279" t="s">
        <v>53</v>
      </c>
      <c r="G279" s="6">
        <v>23.596990000000002</v>
      </c>
      <c r="H279" s="6">
        <v>26.937049999999999</v>
      </c>
      <c r="I279" s="6">
        <v>25.144300000000001</v>
      </c>
      <c r="J279" s="6">
        <v>31.049630000000001</v>
      </c>
      <c r="K279" s="6">
        <v>33.063639999999999</v>
      </c>
      <c r="L279" s="6">
        <v>32.125979999999998</v>
      </c>
      <c r="M279" s="6">
        <v>37.405369999999998</v>
      </c>
      <c r="N279" s="6">
        <v>38.99971</v>
      </c>
      <c r="O279" s="6">
        <v>38.138649999999998</v>
      </c>
      <c r="P279" s="1">
        <v>277</v>
      </c>
    </row>
    <row r="280" spans="1:16">
      <c r="A280" t="str">
        <f t="shared" si="4"/>
        <v>Oakland_IPSL45_2099_winter</v>
      </c>
      <c r="B280" t="s">
        <v>4</v>
      </c>
      <c r="D280" t="s">
        <v>17</v>
      </c>
      <c r="E280">
        <v>2099</v>
      </c>
      <c r="F280" t="s">
        <v>53</v>
      </c>
      <c r="G280" s="6">
        <v>22.13317</v>
      </c>
      <c r="H280" s="6">
        <v>25.731349999999999</v>
      </c>
      <c r="I280" s="6">
        <v>23.21292</v>
      </c>
      <c r="J280" s="6">
        <v>29.532789999999999</v>
      </c>
      <c r="K280" s="6">
        <v>32.594160000000002</v>
      </c>
      <c r="L280" s="6">
        <v>30.43479</v>
      </c>
      <c r="M280" s="6">
        <v>35.74221</v>
      </c>
      <c r="N280" s="6">
        <v>38.477249999999998</v>
      </c>
      <c r="O280" s="6">
        <v>36.68723</v>
      </c>
      <c r="P280" s="1">
        <v>278</v>
      </c>
    </row>
    <row r="281" spans="1:16">
      <c r="A281" t="str">
        <f t="shared" si="4"/>
        <v>Livingston_IPSL45_2099_winter</v>
      </c>
      <c r="B281" t="s">
        <v>5</v>
      </c>
      <c r="D281" t="s">
        <v>17</v>
      </c>
      <c r="E281">
        <v>2099</v>
      </c>
      <c r="F281" t="s">
        <v>53</v>
      </c>
      <c r="G281" s="6">
        <v>22.348939999999999</v>
      </c>
      <c r="H281" s="6">
        <v>23.1661</v>
      </c>
      <c r="I281" s="6">
        <v>22.735019999999999</v>
      </c>
      <c r="J281" s="6">
        <v>29.779689999999999</v>
      </c>
      <c r="K281" s="6">
        <v>30.57039</v>
      </c>
      <c r="L281" s="6">
        <v>30.188009999999998</v>
      </c>
      <c r="M281" s="6">
        <v>35.949849999999998</v>
      </c>
      <c r="N281" s="6">
        <v>37.048209999999997</v>
      </c>
      <c r="O281" s="6">
        <v>36.606749999999998</v>
      </c>
      <c r="P281" s="1">
        <v>279</v>
      </c>
    </row>
    <row r="282" spans="1:16">
      <c r="A282" t="str">
        <f t="shared" si="4"/>
        <v>Washtenaw_IPSL45_2099_winter</v>
      </c>
      <c r="B282" t="s">
        <v>6</v>
      </c>
      <c r="D282" t="s">
        <v>17</v>
      </c>
      <c r="E282">
        <v>2099</v>
      </c>
      <c r="F282" t="s">
        <v>53</v>
      </c>
      <c r="G282" s="6">
        <v>22.735880000000002</v>
      </c>
      <c r="H282" s="6">
        <v>24.790430000000001</v>
      </c>
      <c r="I282" s="6">
        <v>23.507090000000002</v>
      </c>
      <c r="J282" s="6">
        <v>30.21424</v>
      </c>
      <c r="K282" s="6">
        <v>32.017049999999998</v>
      </c>
      <c r="L282" s="6">
        <v>30.9238</v>
      </c>
      <c r="M282" s="6">
        <v>36.724060000000001</v>
      </c>
      <c r="N282" s="6">
        <v>38.358269999999997</v>
      </c>
      <c r="O282" s="6">
        <v>37.387430000000002</v>
      </c>
      <c r="P282" s="1">
        <v>280</v>
      </c>
    </row>
    <row r="283" spans="1:16">
      <c r="A283" t="str">
        <f t="shared" si="4"/>
        <v>Monroe_IPSL85_2039_spring</v>
      </c>
      <c r="B283" t="s">
        <v>0</v>
      </c>
      <c r="D283" t="s">
        <v>18</v>
      </c>
      <c r="E283">
        <v>2039</v>
      </c>
      <c r="F283" t="s">
        <v>50</v>
      </c>
      <c r="G283" s="6">
        <v>38.071249999999999</v>
      </c>
      <c r="H283" s="6">
        <v>41.796390000000002</v>
      </c>
      <c r="I283" s="6">
        <v>39.899769999999997</v>
      </c>
      <c r="J283" s="6">
        <v>49.349710000000002</v>
      </c>
      <c r="K283" s="6">
        <v>51.1357</v>
      </c>
      <c r="L283" s="6">
        <v>49.987540000000003</v>
      </c>
      <c r="M283" s="6">
        <v>58.538559999999997</v>
      </c>
      <c r="N283" s="6">
        <v>60.827950000000001</v>
      </c>
      <c r="O283" s="6">
        <v>60.112220000000001</v>
      </c>
      <c r="P283" s="1">
        <v>281</v>
      </c>
    </row>
    <row r="284" spans="1:16">
      <c r="A284" t="str">
        <f t="shared" si="4"/>
        <v>Macomb_IPSL85_2039_spring</v>
      </c>
      <c r="B284" t="s">
        <v>1</v>
      </c>
      <c r="D284" t="s">
        <v>18</v>
      </c>
      <c r="E284">
        <v>2039</v>
      </c>
      <c r="F284" t="s">
        <v>50</v>
      </c>
      <c r="G284" s="6">
        <v>36.417810000000003</v>
      </c>
      <c r="H284" s="6">
        <v>41.081890000000001</v>
      </c>
      <c r="I284" s="6">
        <v>38.333849999999998</v>
      </c>
      <c r="J284" s="6">
        <v>47.332180000000001</v>
      </c>
      <c r="K284" s="6">
        <v>50.305239999999998</v>
      </c>
      <c r="L284" s="6">
        <v>48.556319999999999</v>
      </c>
      <c r="M284" s="6">
        <v>57.318919999999999</v>
      </c>
      <c r="N284" s="6">
        <v>59.850389999999997</v>
      </c>
      <c r="O284" s="6">
        <v>58.811199999999999</v>
      </c>
      <c r="P284" s="1">
        <v>282</v>
      </c>
    </row>
    <row r="285" spans="1:16">
      <c r="A285" t="str">
        <f t="shared" si="4"/>
        <v>St. Clair_IPSL85_2039_spring</v>
      </c>
      <c r="B285" t="s">
        <v>2</v>
      </c>
      <c r="D285" t="s">
        <v>18</v>
      </c>
      <c r="E285">
        <v>2039</v>
      </c>
      <c r="F285" t="s">
        <v>50</v>
      </c>
      <c r="G285" s="6">
        <v>35.536209999999997</v>
      </c>
      <c r="H285" s="6">
        <v>39.07161</v>
      </c>
      <c r="I285" s="6">
        <v>37.383150000000001</v>
      </c>
      <c r="J285" s="6">
        <v>45.966769999999997</v>
      </c>
      <c r="K285" s="6">
        <v>48.640729999999998</v>
      </c>
      <c r="L285" s="6">
        <v>47.4861</v>
      </c>
      <c r="M285" s="6">
        <v>56.427869999999999</v>
      </c>
      <c r="N285" s="6">
        <v>59.106560000000002</v>
      </c>
      <c r="O285" s="6">
        <v>57.620550000000001</v>
      </c>
      <c r="P285" s="1">
        <v>283</v>
      </c>
    </row>
    <row r="286" spans="1:16">
      <c r="A286" t="str">
        <f t="shared" si="4"/>
        <v>Wayne_IPSL85_2039_spring</v>
      </c>
      <c r="B286" t="s">
        <v>3</v>
      </c>
      <c r="D286" t="s">
        <v>18</v>
      </c>
      <c r="E286">
        <v>2039</v>
      </c>
      <c r="F286" t="s">
        <v>50</v>
      </c>
      <c r="G286" s="6">
        <v>38.423200000000001</v>
      </c>
      <c r="H286" s="6">
        <v>41.416980000000002</v>
      </c>
      <c r="I286" s="6">
        <v>39.835140000000003</v>
      </c>
      <c r="J286" s="6">
        <v>49.227020000000003</v>
      </c>
      <c r="K286" s="6">
        <v>50.375169999999997</v>
      </c>
      <c r="L286" s="6">
        <v>49.785690000000002</v>
      </c>
      <c r="M286" s="6">
        <v>58.545430000000003</v>
      </c>
      <c r="N286" s="6">
        <v>60.760379999999998</v>
      </c>
      <c r="O286" s="6">
        <v>59.772100000000002</v>
      </c>
      <c r="P286" s="1">
        <v>284</v>
      </c>
    </row>
    <row r="287" spans="1:16">
      <c r="A287" t="str">
        <f t="shared" si="4"/>
        <v>Oakland_IPSL85_2039_spring</v>
      </c>
      <c r="B287" t="s">
        <v>4</v>
      </c>
      <c r="D287" t="s">
        <v>18</v>
      </c>
      <c r="E287">
        <v>2039</v>
      </c>
      <c r="F287" t="s">
        <v>50</v>
      </c>
      <c r="G287" s="6">
        <v>37.241900000000001</v>
      </c>
      <c r="H287" s="6">
        <v>40.318449999999999</v>
      </c>
      <c r="I287" s="6">
        <v>38.143529999999998</v>
      </c>
      <c r="J287" s="6">
        <v>47.423200000000001</v>
      </c>
      <c r="K287" s="6">
        <v>50.0672</v>
      </c>
      <c r="L287" s="6">
        <v>48.42765</v>
      </c>
      <c r="M287" s="6">
        <v>57.493270000000003</v>
      </c>
      <c r="N287" s="6">
        <v>59.971559999999997</v>
      </c>
      <c r="O287" s="6">
        <v>58.74633</v>
      </c>
      <c r="P287" s="1">
        <v>285</v>
      </c>
    </row>
    <row r="288" spans="1:16">
      <c r="A288" t="str">
        <f t="shared" si="4"/>
        <v>Livingston_IPSL85_2039_spring</v>
      </c>
      <c r="B288" t="s">
        <v>5</v>
      </c>
      <c r="D288" t="s">
        <v>18</v>
      </c>
      <c r="E288">
        <v>2039</v>
      </c>
      <c r="F288" t="s">
        <v>50</v>
      </c>
      <c r="G288" s="6">
        <v>37.316000000000003</v>
      </c>
      <c r="H288" s="6">
        <v>38.16431</v>
      </c>
      <c r="I288" s="6">
        <v>37.671230000000001</v>
      </c>
      <c r="J288" s="6">
        <v>47.61063</v>
      </c>
      <c r="K288" s="6">
        <v>48.638620000000003</v>
      </c>
      <c r="L288" s="6">
        <v>48.076189999999997</v>
      </c>
      <c r="M288" s="6">
        <v>57.675150000000002</v>
      </c>
      <c r="N288" s="6">
        <v>59.258830000000003</v>
      </c>
      <c r="O288" s="6">
        <v>58.518349999999998</v>
      </c>
      <c r="P288" s="1">
        <v>286</v>
      </c>
    </row>
    <row r="289" spans="1:16">
      <c r="A289" t="str">
        <f t="shared" si="4"/>
        <v>Washtenaw_IPSL85_2039_spring</v>
      </c>
      <c r="B289" t="s">
        <v>6</v>
      </c>
      <c r="D289" t="s">
        <v>18</v>
      </c>
      <c r="E289">
        <v>2039</v>
      </c>
      <c r="F289" t="s">
        <v>50</v>
      </c>
      <c r="G289" s="6">
        <v>37.812249999999999</v>
      </c>
      <c r="H289" s="6">
        <v>39.721290000000003</v>
      </c>
      <c r="I289" s="6">
        <v>38.517299999999999</v>
      </c>
      <c r="J289" s="6">
        <v>48.386539999999997</v>
      </c>
      <c r="K289" s="6">
        <v>50.385440000000003</v>
      </c>
      <c r="L289" s="6">
        <v>49.185119999999998</v>
      </c>
      <c r="M289" s="6">
        <v>58.926160000000003</v>
      </c>
      <c r="N289" s="6">
        <v>61.086129999999997</v>
      </c>
      <c r="O289" s="6">
        <v>59.890120000000003</v>
      </c>
      <c r="P289" s="1">
        <v>287</v>
      </c>
    </row>
    <row r="290" spans="1:16">
      <c r="A290" t="str">
        <f t="shared" si="4"/>
        <v>Monroe_IPSL85_2039_summer</v>
      </c>
      <c r="B290" t="s">
        <v>0</v>
      </c>
      <c r="D290" t="s">
        <v>18</v>
      </c>
      <c r="E290">
        <v>2039</v>
      </c>
      <c r="F290" t="s">
        <v>51</v>
      </c>
      <c r="G290" s="6">
        <v>60.072690000000001</v>
      </c>
      <c r="H290" s="6">
        <v>65.518559999999994</v>
      </c>
      <c r="I290" s="6">
        <v>63.016710000000003</v>
      </c>
      <c r="J290" s="6">
        <v>71.982230000000001</v>
      </c>
      <c r="K290" s="6">
        <v>75.313419999999994</v>
      </c>
      <c r="L290" s="6">
        <v>73.67483</v>
      </c>
      <c r="M290" s="6">
        <v>82.731939999999994</v>
      </c>
      <c r="N290" s="6">
        <v>85.348939999999999</v>
      </c>
      <c r="O290" s="6">
        <v>84.336439999999996</v>
      </c>
      <c r="P290" s="1">
        <v>288</v>
      </c>
    </row>
    <row r="291" spans="1:16">
      <c r="A291" t="str">
        <f t="shared" si="4"/>
        <v>Macomb_IPSL85_2039_summer</v>
      </c>
      <c r="B291" t="s">
        <v>1</v>
      </c>
      <c r="D291" t="s">
        <v>18</v>
      </c>
      <c r="E291">
        <v>2039</v>
      </c>
      <c r="F291" t="s">
        <v>51</v>
      </c>
      <c r="G291" s="6">
        <v>60.046930000000003</v>
      </c>
      <c r="H291" s="6">
        <v>65.213750000000005</v>
      </c>
      <c r="I291" s="6">
        <v>61.988059999999997</v>
      </c>
      <c r="J291" s="6">
        <v>71.242660000000001</v>
      </c>
      <c r="K291" s="6">
        <v>74.494579999999999</v>
      </c>
      <c r="L291" s="6">
        <v>72.432940000000002</v>
      </c>
      <c r="M291" s="6">
        <v>81.575900000000004</v>
      </c>
      <c r="N291" s="6">
        <v>83.935050000000004</v>
      </c>
      <c r="O291" s="6">
        <v>82.879450000000006</v>
      </c>
      <c r="P291" s="1">
        <v>289</v>
      </c>
    </row>
    <row r="292" spans="1:16">
      <c r="A292" t="str">
        <f t="shared" si="4"/>
        <v>St. Clair_IPSL85_2039_summer</v>
      </c>
      <c r="B292" t="s">
        <v>2</v>
      </c>
      <c r="D292" t="s">
        <v>18</v>
      </c>
      <c r="E292">
        <v>2039</v>
      </c>
      <c r="F292" t="s">
        <v>51</v>
      </c>
      <c r="G292" s="6">
        <v>58.793230000000001</v>
      </c>
      <c r="H292" s="6">
        <v>62.869869999999999</v>
      </c>
      <c r="I292" s="6">
        <v>60.82884</v>
      </c>
      <c r="J292" s="6">
        <v>69.698779999999999</v>
      </c>
      <c r="K292" s="6">
        <v>72.813649999999996</v>
      </c>
      <c r="L292" s="6">
        <v>71.369640000000004</v>
      </c>
      <c r="M292" s="6">
        <v>80.60378</v>
      </c>
      <c r="N292" s="6">
        <v>82.75891</v>
      </c>
      <c r="O292" s="6">
        <v>81.910899999999998</v>
      </c>
      <c r="P292" s="1">
        <v>290</v>
      </c>
    </row>
    <row r="293" spans="1:16">
      <c r="A293" t="str">
        <f t="shared" si="4"/>
        <v>Wayne_IPSL85_2039_summer</v>
      </c>
      <c r="B293" t="s">
        <v>3</v>
      </c>
      <c r="D293" t="s">
        <v>18</v>
      </c>
      <c r="E293">
        <v>2039</v>
      </c>
      <c r="F293" t="s">
        <v>51</v>
      </c>
      <c r="G293" s="6">
        <v>60.873489999999997</v>
      </c>
      <c r="H293" s="6">
        <v>65.574870000000004</v>
      </c>
      <c r="I293" s="6">
        <v>63.232799999999997</v>
      </c>
      <c r="J293" s="6">
        <v>72.293360000000007</v>
      </c>
      <c r="K293" s="6">
        <v>74.575749999999999</v>
      </c>
      <c r="L293" s="6">
        <v>73.446510000000004</v>
      </c>
      <c r="M293" s="6">
        <v>82.632900000000006</v>
      </c>
      <c r="N293" s="6">
        <v>84.755840000000006</v>
      </c>
      <c r="O293" s="6">
        <v>83.663210000000007</v>
      </c>
      <c r="P293" s="1">
        <v>291</v>
      </c>
    </row>
    <row r="294" spans="1:16">
      <c r="A294" t="str">
        <f t="shared" si="4"/>
        <v>Oakland_IPSL85_2039_summer</v>
      </c>
      <c r="B294" t="s">
        <v>4</v>
      </c>
      <c r="D294" t="s">
        <v>18</v>
      </c>
      <c r="E294">
        <v>2039</v>
      </c>
      <c r="F294" t="s">
        <v>51</v>
      </c>
      <c r="G294" s="6">
        <v>60.582509999999999</v>
      </c>
      <c r="H294" s="6">
        <v>64.023269999999997</v>
      </c>
      <c r="I294" s="6">
        <v>61.56156</v>
      </c>
      <c r="J294" s="6">
        <v>71.148229999999998</v>
      </c>
      <c r="K294" s="6">
        <v>73.962869999999995</v>
      </c>
      <c r="L294" s="6">
        <v>72.04701</v>
      </c>
      <c r="M294" s="6">
        <v>81.251260000000002</v>
      </c>
      <c r="N294" s="6">
        <v>83.904570000000007</v>
      </c>
      <c r="O294" s="6">
        <v>82.53425</v>
      </c>
      <c r="P294" s="1">
        <v>292</v>
      </c>
    </row>
    <row r="295" spans="1:16">
      <c r="A295" t="str">
        <f t="shared" si="4"/>
        <v>Livingston_IPSL85_2039_summer</v>
      </c>
      <c r="B295" t="s">
        <v>5</v>
      </c>
      <c r="D295" t="s">
        <v>18</v>
      </c>
      <c r="E295">
        <v>2039</v>
      </c>
      <c r="F295" t="s">
        <v>51</v>
      </c>
      <c r="G295" s="6">
        <v>60.335760000000001</v>
      </c>
      <c r="H295" s="6">
        <v>61.386490000000002</v>
      </c>
      <c r="I295" s="6">
        <v>60.821469999999998</v>
      </c>
      <c r="J295" s="6">
        <v>71.233509999999995</v>
      </c>
      <c r="K295" s="6">
        <v>71.987039999999993</v>
      </c>
      <c r="L295" s="6">
        <v>71.525649999999999</v>
      </c>
      <c r="M295" s="6">
        <v>81.421440000000004</v>
      </c>
      <c r="N295" s="6">
        <v>82.879649999999998</v>
      </c>
      <c r="O295" s="6">
        <v>82.232579999999999</v>
      </c>
      <c r="P295" s="1">
        <v>293</v>
      </c>
    </row>
    <row r="296" spans="1:16">
      <c r="A296" t="str">
        <f t="shared" si="4"/>
        <v>Washtenaw_IPSL85_2039_summer</v>
      </c>
      <c r="B296" t="s">
        <v>6</v>
      </c>
      <c r="D296" t="s">
        <v>18</v>
      </c>
      <c r="E296">
        <v>2039</v>
      </c>
      <c r="F296" t="s">
        <v>51</v>
      </c>
      <c r="G296" s="6">
        <v>60.284680000000002</v>
      </c>
      <c r="H296" s="6">
        <v>62.562249999999999</v>
      </c>
      <c r="I296" s="6">
        <v>61.342320000000001</v>
      </c>
      <c r="J296" s="6">
        <v>71.64443</v>
      </c>
      <c r="K296" s="6">
        <v>73.485519999999994</v>
      </c>
      <c r="L296" s="6">
        <v>72.34581</v>
      </c>
      <c r="M296" s="6">
        <v>82.473380000000006</v>
      </c>
      <c r="N296" s="6">
        <v>84.51876</v>
      </c>
      <c r="O296" s="6">
        <v>83.352549999999994</v>
      </c>
      <c r="P296" s="1">
        <v>294</v>
      </c>
    </row>
    <row r="297" spans="1:16">
      <c r="A297" t="str">
        <f t="shared" si="4"/>
        <v>Monroe_IPSL85_2039_fall</v>
      </c>
      <c r="B297" t="s">
        <v>0</v>
      </c>
      <c r="D297" t="s">
        <v>18</v>
      </c>
      <c r="E297">
        <v>2039</v>
      </c>
      <c r="F297" t="s">
        <v>52</v>
      </c>
      <c r="G297" s="6">
        <v>43.014110000000002</v>
      </c>
      <c r="H297" s="6">
        <v>47.555639999999997</v>
      </c>
      <c r="I297" s="6">
        <v>45.332940000000001</v>
      </c>
      <c r="J297" s="6">
        <v>54.2164</v>
      </c>
      <c r="K297" s="6">
        <v>56.809010000000001</v>
      </c>
      <c r="L297" s="6">
        <v>55.313789999999997</v>
      </c>
      <c r="M297" s="6">
        <v>63.375619999999998</v>
      </c>
      <c r="N297" s="6">
        <v>66.238550000000004</v>
      </c>
      <c r="O297" s="6">
        <v>65.31044</v>
      </c>
      <c r="P297" s="1">
        <v>295</v>
      </c>
    </row>
    <row r="298" spans="1:16">
      <c r="A298" t="str">
        <f t="shared" si="4"/>
        <v>Macomb_IPSL85_2039_fall</v>
      </c>
      <c r="B298" t="s">
        <v>1</v>
      </c>
      <c r="D298" t="s">
        <v>18</v>
      </c>
      <c r="E298">
        <v>2039</v>
      </c>
      <c r="F298" t="s">
        <v>52</v>
      </c>
      <c r="G298" s="6">
        <v>43.343870000000003</v>
      </c>
      <c r="H298" s="6">
        <v>47.946860000000001</v>
      </c>
      <c r="I298" s="6">
        <v>45.09113</v>
      </c>
      <c r="J298" s="6">
        <v>53.374250000000004</v>
      </c>
      <c r="K298" s="6">
        <v>56.25967</v>
      </c>
      <c r="L298" s="6">
        <v>54.440660000000001</v>
      </c>
      <c r="M298" s="6">
        <v>62.61383</v>
      </c>
      <c r="N298" s="6">
        <v>64.880200000000002</v>
      </c>
      <c r="O298" s="6">
        <v>63.800339999999998</v>
      </c>
      <c r="P298" s="1">
        <v>296</v>
      </c>
    </row>
    <row r="299" spans="1:16">
      <c r="A299" t="str">
        <f t="shared" si="4"/>
        <v>St. Clair_IPSL85_2039_fall</v>
      </c>
      <c r="B299" t="s">
        <v>2</v>
      </c>
      <c r="D299" t="s">
        <v>18</v>
      </c>
      <c r="E299">
        <v>2039</v>
      </c>
      <c r="F299" t="s">
        <v>52</v>
      </c>
      <c r="G299" s="6">
        <v>42.773069999999997</v>
      </c>
      <c r="H299" s="6">
        <v>46.399169999999998</v>
      </c>
      <c r="I299" s="6">
        <v>44.440959999999997</v>
      </c>
      <c r="J299" s="6">
        <v>52.635280000000002</v>
      </c>
      <c r="K299" s="6">
        <v>55.14349</v>
      </c>
      <c r="L299" s="6">
        <v>53.757219999999997</v>
      </c>
      <c r="M299" s="6">
        <v>62.307310000000001</v>
      </c>
      <c r="N299" s="6">
        <v>63.89846</v>
      </c>
      <c r="O299" s="6">
        <v>63.082850000000001</v>
      </c>
      <c r="P299" s="1">
        <v>297</v>
      </c>
    </row>
    <row r="300" spans="1:16">
      <c r="A300" t="str">
        <f t="shared" si="4"/>
        <v>Wayne_IPSL85_2039_fall</v>
      </c>
      <c r="B300" t="s">
        <v>3</v>
      </c>
      <c r="D300" t="s">
        <v>18</v>
      </c>
      <c r="E300">
        <v>2039</v>
      </c>
      <c r="F300" t="s">
        <v>52</v>
      </c>
      <c r="G300" s="6">
        <v>43.58963</v>
      </c>
      <c r="H300" s="6">
        <v>48.207839999999997</v>
      </c>
      <c r="I300" s="6">
        <v>45.871729999999999</v>
      </c>
      <c r="J300" s="6">
        <v>54.282269999999997</v>
      </c>
      <c r="K300" s="6">
        <v>56.250279999999997</v>
      </c>
      <c r="L300" s="6">
        <v>55.223689999999998</v>
      </c>
      <c r="M300" s="6">
        <v>63.428739999999998</v>
      </c>
      <c r="N300" s="6">
        <v>65.614310000000003</v>
      </c>
      <c r="O300" s="6">
        <v>64.589259999999996</v>
      </c>
      <c r="P300" s="1">
        <v>298</v>
      </c>
    </row>
    <row r="301" spans="1:16">
      <c r="A301" t="str">
        <f t="shared" si="4"/>
        <v>Oakland_IPSL85_2039_fall</v>
      </c>
      <c r="B301" t="s">
        <v>4</v>
      </c>
      <c r="D301" t="s">
        <v>18</v>
      </c>
      <c r="E301">
        <v>2039</v>
      </c>
      <c r="F301" t="s">
        <v>52</v>
      </c>
      <c r="G301" s="6">
        <v>43.617429999999999</v>
      </c>
      <c r="H301" s="6">
        <v>46.692720000000001</v>
      </c>
      <c r="I301" s="6">
        <v>44.495229999999999</v>
      </c>
      <c r="J301" s="6">
        <v>53.001179999999998</v>
      </c>
      <c r="K301" s="6">
        <v>55.755119999999998</v>
      </c>
      <c r="L301" s="6">
        <v>53.877980000000001</v>
      </c>
      <c r="M301" s="6">
        <v>62.124940000000002</v>
      </c>
      <c r="N301" s="6">
        <v>64.829769999999996</v>
      </c>
      <c r="O301" s="6">
        <v>63.272300000000001</v>
      </c>
      <c r="P301" s="1">
        <v>299</v>
      </c>
    </row>
    <row r="302" spans="1:16">
      <c r="A302" t="str">
        <f t="shared" si="4"/>
        <v>Livingston_IPSL85_2039_fall</v>
      </c>
      <c r="B302" t="s">
        <v>5</v>
      </c>
      <c r="D302" t="s">
        <v>18</v>
      </c>
      <c r="E302">
        <v>2039</v>
      </c>
      <c r="F302" t="s">
        <v>52</v>
      </c>
      <c r="G302" s="6">
        <v>43.311019999999999</v>
      </c>
      <c r="H302" s="6">
        <v>44.180039999999998</v>
      </c>
      <c r="I302" s="6">
        <v>43.685789999999997</v>
      </c>
      <c r="J302" s="6">
        <v>53.110990000000001</v>
      </c>
      <c r="K302" s="6">
        <v>53.846800000000002</v>
      </c>
      <c r="L302" s="6">
        <v>53.387070000000001</v>
      </c>
      <c r="M302" s="6">
        <v>62.25271</v>
      </c>
      <c r="N302" s="6">
        <v>63.734000000000002</v>
      </c>
      <c r="O302" s="6">
        <v>63.100999999999999</v>
      </c>
      <c r="P302" s="1">
        <v>300</v>
      </c>
    </row>
    <row r="303" spans="1:16">
      <c r="A303" t="str">
        <f t="shared" si="4"/>
        <v>Washtenaw_IPSL85_2039_fall</v>
      </c>
      <c r="B303" t="s">
        <v>6</v>
      </c>
      <c r="D303" t="s">
        <v>18</v>
      </c>
      <c r="E303">
        <v>2039</v>
      </c>
      <c r="F303" t="s">
        <v>52</v>
      </c>
      <c r="G303" s="6">
        <v>43.28322</v>
      </c>
      <c r="H303" s="6">
        <v>45.26164</v>
      </c>
      <c r="I303" s="6">
        <v>44.08267</v>
      </c>
      <c r="J303" s="6">
        <v>53.440249999999999</v>
      </c>
      <c r="K303" s="6">
        <v>55.062519999999999</v>
      </c>
      <c r="L303" s="6">
        <v>54.131189999999997</v>
      </c>
      <c r="M303" s="6">
        <v>63.333880000000001</v>
      </c>
      <c r="N303" s="6">
        <v>65.374639999999999</v>
      </c>
      <c r="O303" s="6">
        <v>64.194909999999993</v>
      </c>
      <c r="P303" s="1">
        <v>301</v>
      </c>
    </row>
    <row r="304" spans="1:16">
      <c r="A304" t="str">
        <f t="shared" si="4"/>
        <v>Monroe_IPSL85_2039_winter</v>
      </c>
      <c r="B304" t="s">
        <v>0</v>
      </c>
      <c r="D304" t="s">
        <v>18</v>
      </c>
      <c r="E304">
        <v>2039</v>
      </c>
      <c r="F304" t="s">
        <v>53</v>
      </c>
      <c r="G304" s="6">
        <v>20.835850000000001</v>
      </c>
      <c r="H304" s="6">
        <v>24.494240000000001</v>
      </c>
      <c r="I304" s="6">
        <v>22.596050000000002</v>
      </c>
      <c r="J304" s="6">
        <v>28.676539999999999</v>
      </c>
      <c r="K304" s="6">
        <v>31.275580000000001</v>
      </c>
      <c r="L304" s="6">
        <v>29.85134</v>
      </c>
      <c r="M304" s="6">
        <v>35.669420000000002</v>
      </c>
      <c r="N304" s="6">
        <v>37.559460000000001</v>
      </c>
      <c r="O304" s="6">
        <v>36.47504</v>
      </c>
      <c r="P304" s="1">
        <v>302</v>
      </c>
    </row>
    <row r="305" spans="1:16">
      <c r="A305" t="str">
        <f t="shared" si="4"/>
        <v>Macomb_IPSL85_2039_winter</v>
      </c>
      <c r="B305" t="s">
        <v>1</v>
      </c>
      <c r="D305" t="s">
        <v>18</v>
      </c>
      <c r="E305">
        <v>2039</v>
      </c>
      <c r="F305" t="s">
        <v>53</v>
      </c>
      <c r="G305" s="6">
        <v>19.448440000000002</v>
      </c>
      <c r="H305" s="6">
        <v>24.416620000000002</v>
      </c>
      <c r="I305" s="6">
        <v>21.506920000000001</v>
      </c>
      <c r="J305" s="6">
        <v>27.558070000000001</v>
      </c>
      <c r="K305" s="6">
        <v>30.808299999999999</v>
      </c>
      <c r="L305" s="6">
        <v>28.928419999999999</v>
      </c>
      <c r="M305" s="6">
        <v>34.409399999999998</v>
      </c>
      <c r="N305" s="6">
        <v>36.639189999999999</v>
      </c>
      <c r="O305" s="6">
        <v>35.600169999999999</v>
      </c>
      <c r="P305" s="1">
        <v>303</v>
      </c>
    </row>
    <row r="306" spans="1:16">
      <c r="A306" t="str">
        <f t="shared" si="4"/>
        <v>St. Clair_IPSL85_2039_winter</v>
      </c>
      <c r="B306" t="s">
        <v>2</v>
      </c>
      <c r="D306" t="s">
        <v>18</v>
      </c>
      <c r="E306">
        <v>2039</v>
      </c>
      <c r="F306" t="s">
        <v>53</v>
      </c>
      <c r="G306" s="6">
        <v>18.856280000000002</v>
      </c>
      <c r="H306" s="6">
        <v>22.843599999999999</v>
      </c>
      <c r="I306" s="6">
        <v>20.701910000000002</v>
      </c>
      <c r="J306" s="6">
        <v>26.874890000000001</v>
      </c>
      <c r="K306" s="6">
        <v>29.739100000000001</v>
      </c>
      <c r="L306" s="6">
        <v>28.17109</v>
      </c>
      <c r="M306" s="6">
        <v>33.811630000000001</v>
      </c>
      <c r="N306" s="6">
        <v>35.839550000000003</v>
      </c>
      <c r="O306" s="6">
        <v>34.750929999999997</v>
      </c>
      <c r="P306" s="1">
        <v>304</v>
      </c>
    </row>
    <row r="307" spans="1:16">
      <c r="A307" t="str">
        <f t="shared" si="4"/>
        <v>Wayne_IPSL85_2039_winter</v>
      </c>
      <c r="B307" t="s">
        <v>3</v>
      </c>
      <c r="D307" t="s">
        <v>18</v>
      </c>
      <c r="E307">
        <v>2039</v>
      </c>
      <c r="F307" t="s">
        <v>53</v>
      </c>
      <c r="G307" s="6">
        <v>21.24212</v>
      </c>
      <c r="H307" s="6">
        <v>24.64695</v>
      </c>
      <c r="I307" s="6">
        <v>22.797370000000001</v>
      </c>
      <c r="J307" s="6">
        <v>28.764389999999999</v>
      </c>
      <c r="K307" s="6">
        <v>30.803979999999999</v>
      </c>
      <c r="L307" s="6">
        <v>29.826540000000001</v>
      </c>
      <c r="M307" s="6">
        <v>35.449590000000001</v>
      </c>
      <c r="N307" s="6">
        <v>37.053319999999999</v>
      </c>
      <c r="O307" s="6">
        <v>36.191809999999997</v>
      </c>
      <c r="P307" s="1">
        <v>305</v>
      </c>
    </row>
    <row r="308" spans="1:16">
      <c r="A308" t="str">
        <f t="shared" si="4"/>
        <v>Oakland_IPSL85_2039_winter</v>
      </c>
      <c r="B308" t="s">
        <v>4</v>
      </c>
      <c r="D308" t="s">
        <v>18</v>
      </c>
      <c r="E308">
        <v>2039</v>
      </c>
      <c r="F308" t="s">
        <v>53</v>
      </c>
      <c r="G308" s="6">
        <v>19.840979999999998</v>
      </c>
      <c r="H308" s="6">
        <v>23.442630000000001</v>
      </c>
      <c r="I308" s="6">
        <v>20.938829999999999</v>
      </c>
      <c r="J308" s="6">
        <v>27.26605</v>
      </c>
      <c r="K308" s="6">
        <v>30.32845</v>
      </c>
      <c r="L308" s="6">
        <v>28.164269999999998</v>
      </c>
      <c r="M308" s="6">
        <v>33.785649999999997</v>
      </c>
      <c r="N308" s="6">
        <v>36.543599999999998</v>
      </c>
      <c r="O308" s="6">
        <v>34.731940000000002</v>
      </c>
      <c r="P308" s="1">
        <v>306</v>
      </c>
    </row>
    <row r="309" spans="1:16">
      <c r="A309" t="str">
        <f t="shared" si="4"/>
        <v>Livingston_IPSL85_2039_winter</v>
      </c>
      <c r="B309" t="s">
        <v>5</v>
      </c>
      <c r="D309" t="s">
        <v>18</v>
      </c>
      <c r="E309">
        <v>2039</v>
      </c>
      <c r="F309" t="s">
        <v>53</v>
      </c>
      <c r="G309" s="6">
        <v>20.05977</v>
      </c>
      <c r="H309" s="6">
        <v>20.870619999999999</v>
      </c>
      <c r="I309" s="6">
        <v>20.425999999999998</v>
      </c>
      <c r="J309" s="6">
        <v>27.511389999999999</v>
      </c>
      <c r="K309" s="6">
        <v>28.29203</v>
      </c>
      <c r="L309" s="6">
        <v>27.904620000000001</v>
      </c>
      <c r="M309" s="6">
        <v>34.005710000000001</v>
      </c>
      <c r="N309" s="6">
        <v>35.105379999999997</v>
      </c>
      <c r="O309" s="6">
        <v>34.657620000000001</v>
      </c>
      <c r="P309" s="1">
        <v>307</v>
      </c>
    </row>
    <row r="310" spans="1:16">
      <c r="A310" t="str">
        <f t="shared" si="4"/>
        <v>Washtenaw_IPSL85_2039_winter</v>
      </c>
      <c r="B310" t="s">
        <v>6</v>
      </c>
      <c r="D310" t="s">
        <v>18</v>
      </c>
      <c r="E310">
        <v>2039</v>
      </c>
      <c r="F310" t="s">
        <v>53</v>
      </c>
      <c r="G310" s="6">
        <v>20.39453</v>
      </c>
      <c r="H310" s="6">
        <v>22.444579999999998</v>
      </c>
      <c r="I310" s="6">
        <v>21.179410000000001</v>
      </c>
      <c r="J310" s="6">
        <v>27.912040000000001</v>
      </c>
      <c r="K310" s="6">
        <v>29.719449999999998</v>
      </c>
      <c r="L310" s="6">
        <v>28.63664</v>
      </c>
      <c r="M310" s="6">
        <v>34.75421</v>
      </c>
      <c r="N310" s="6">
        <v>36.398090000000003</v>
      </c>
      <c r="O310" s="6">
        <v>35.436459999999997</v>
      </c>
      <c r="P310" s="1">
        <v>308</v>
      </c>
    </row>
    <row r="311" spans="1:16">
      <c r="A311" t="str">
        <f t="shared" si="4"/>
        <v>Monroe_IPSL85_2069_spring</v>
      </c>
      <c r="B311" t="s">
        <v>0</v>
      </c>
      <c r="D311" t="s">
        <v>18</v>
      </c>
      <c r="E311">
        <v>2069</v>
      </c>
      <c r="F311" t="s">
        <v>50</v>
      </c>
      <c r="G311" s="6">
        <v>41.887300000000003</v>
      </c>
      <c r="H311" s="6">
        <v>45.610509999999998</v>
      </c>
      <c r="I311" s="6">
        <v>43.73169</v>
      </c>
      <c r="J311" s="6">
        <v>53.152679999999997</v>
      </c>
      <c r="K311" s="6">
        <v>54.950040000000001</v>
      </c>
      <c r="L311" s="6">
        <v>53.808810000000001</v>
      </c>
      <c r="M311" s="6">
        <v>62.357250000000001</v>
      </c>
      <c r="N311" s="6">
        <v>64.571489999999997</v>
      </c>
      <c r="O311" s="6">
        <v>63.898620000000001</v>
      </c>
      <c r="P311" s="1">
        <v>309</v>
      </c>
    </row>
    <row r="312" spans="1:16">
      <c r="A312" t="str">
        <f t="shared" si="4"/>
        <v>Macomb_IPSL85_2069_spring</v>
      </c>
      <c r="B312" t="s">
        <v>1</v>
      </c>
      <c r="D312" t="s">
        <v>18</v>
      </c>
      <c r="E312">
        <v>2069</v>
      </c>
      <c r="F312" t="s">
        <v>50</v>
      </c>
      <c r="G312" s="6">
        <v>40.074719999999999</v>
      </c>
      <c r="H312" s="6">
        <v>44.871459999999999</v>
      </c>
      <c r="I312" s="6">
        <v>42.05733</v>
      </c>
      <c r="J312" s="6">
        <v>50.955660000000002</v>
      </c>
      <c r="K312" s="6">
        <v>54.065510000000003</v>
      </c>
      <c r="L312" s="6">
        <v>52.251849999999997</v>
      </c>
      <c r="M312" s="6">
        <v>60.954900000000002</v>
      </c>
      <c r="N312" s="6">
        <v>63.548990000000003</v>
      </c>
      <c r="O312" s="6">
        <v>62.454509999999999</v>
      </c>
      <c r="P312" s="1">
        <v>310</v>
      </c>
    </row>
    <row r="313" spans="1:16">
      <c r="A313" t="str">
        <f t="shared" si="4"/>
        <v>St. Clair_IPSL85_2069_spring</v>
      </c>
      <c r="B313" t="s">
        <v>2</v>
      </c>
      <c r="D313" t="s">
        <v>18</v>
      </c>
      <c r="E313">
        <v>2069</v>
      </c>
      <c r="F313" t="s">
        <v>50</v>
      </c>
      <c r="G313" s="6">
        <v>39.156370000000003</v>
      </c>
      <c r="H313" s="6">
        <v>42.80724</v>
      </c>
      <c r="I313" s="6">
        <v>41.035730000000001</v>
      </c>
      <c r="J313" s="6">
        <v>49.564300000000003</v>
      </c>
      <c r="K313" s="6">
        <v>52.374600000000001</v>
      </c>
      <c r="L313" s="6">
        <v>51.115389999999998</v>
      </c>
      <c r="M313" s="6">
        <v>59.979909999999997</v>
      </c>
      <c r="N313" s="6">
        <v>62.646189999999997</v>
      </c>
      <c r="O313" s="6">
        <v>61.202730000000003</v>
      </c>
      <c r="P313" s="1">
        <v>311</v>
      </c>
    </row>
    <row r="314" spans="1:16">
      <c r="A314" t="str">
        <f t="shared" si="4"/>
        <v>Wayne_IPSL85_2069_spring</v>
      </c>
      <c r="B314" t="s">
        <v>3</v>
      </c>
      <c r="D314" t="s">
        <v>18</v>
      </c>
      <c r="E314">
        <v>2069</v>
      </c>
      <c r="F314" t="s">
        <v>50</v>
      </c>
      <c r="G314" s="6">
        <v>42.232869999999998</v>
      </c>
      <c r="H314" s="6">
        <v>45.21698</v>
      </c>
      <c r="I314" s="6">
        <v>43.672319999999999</v>
      </c>
      <c r="J314" s="6">
        <v>53.018590000000003</v>
      </c>
      <c r="K314" s="6">
        <v>54.148119999999999</v>
      </c>
      <c r="L314" s="6">
        <v>53.601979999999998</v>
      </c>
      <c r="M314" s="6">
        <v>62.363010000000003</v>
      </c>
      <c r="N314" s="6">
        <v>64.523799999999994</v>
      </c>
      <c r="O314" s="6">
        <v>63.542209999999997</v>
      </c>
      <c r="P314" s="1">
        <v>312</v>
      </c>
    </row>
    <row r="315" spans="1:16">
      <c r="A315" t="str">
        <f t="shared" si="4"/>
        <v>Oakland_IPSL85_2069_spring</v>
      </c>
      <c r="B315" t="s">
        <v>4</v>
      </c>
      <c r="D315" t="s">
        <v>18</v>
      </c>
      <c r="E315">
        <v>2069</v>
      </c>
      <c r="F315" t="s">
        <v>50</v>
      </c>
      <c r="G315" s="6">
        <v>41.054040000000001</v>
      </c>
      <c r="H315" s="6">
        <v>44.10857</v>
      </c>
      <c r="I315" s="6">
        <v>41.911569999999998</v>
      </c>
      <c r="J315" s="6">
        <v>51.183410000000002</v>
      </c>
      <c r="K315" s="6">
        <v>53.833829999999999</v>
      </c>
      <c r="L315" s="6">
        <v>52.166080000000001</v>
      </c>
      <c r="M315" s="6">
        <v>61.195720000000001</v>
      </c>
      <c r="N315" s="6">
        <v>63.68967</v>
      </c>
      <c r="O315" s="6">
        <v>62.430900000000001</v>
      </c>
      <c r="P315" s="1">
        <v>313</v>
      </c>
    </row>
    <row r="316" spans="1:16">
      <c r="A316" t="str">
        <f t="shared" si="4"/>
        <v>Livingston_IPSL85_2069_spring</v>
      </c>
      <c r="B316" t="s">
        <v>5</v>
      </c>
      <c r="D316" t="s">
        <v>18</v>
      </c>
      <c r="E316">
        <v>2069</v>
      </c>
      <c r="F316" t="s">
        <v>50</v>
      </c>
      <c r="G316" s="6">
        <v>41.065300000000001</v>
      </c>
      <c r="H316" s="6">
        <v>41.964480000000002</v>
      </c>
      <c r="I316" s="6">
        <v>41.439059999999998</v>
      </c>
      <c r="J316" s="6">
        <v>51.374569999999999</v>
      </c>
      <c r="K316" s="6">
        <v>52.399209999999997</v>
      </c>
      <c r="L316" s="6">
        <v>51.824719999999999</v>
      </c>
      <c r="M316" s="6">
        <v>61.368969999999997</v>
      </c>
      <c r="N316" s="6">
        <v>62.965229999999998</v>
      </c>
      <c r="O316" s="6">
        <v>62.224069999999998</v>
      </c>
      <c r="P316" s="1">
        <v>314</v>
      </c>
    </row>
    <row r="317" spans="1:16">
      <c r="A317" t="str">
        <f t="shared" si="4"/>
        <v>Washtenaw_IPSL85_2069_spring</v>
      </c>
      <c r="B317" t="s">
        <v>6</v>
      </c>
      <c r="D317" t="s">
        <v>18</v>
      </c>
      <c r="E317">
        <v>2069</v>
      </c>
      <c r="F317" t="s">
        <v>50</v>
      </c>
      <c r="G317" s="6">
        <v>41.565350000000002</v>
      </c>
      <c r="H317" s="6">
        <v>43.547499999999999</v>
      </c>
      <c r="I317" s="6">
        <v>42.29786</v>
      </c>
      <c r="J317" s="6">
        <v>52.131419999999999</v>
      </c>
      <c r="K317" s="6">
        <v>54.182789999999997</v>
      </c>
      <c r="L317" s="6">
        <v>52.950740000000003</v>
      </c>
      <c r="M317" s="6">
        <v>62.640419999999999</v>
      </c>
      <c r="N317" s="6">
        <v>64.830380000000005</v>
      </c>
      <c r="O317" s="6">
        <v>63.617339999999999</v>
      </c>
      <c r="P317" s="1">
        <v>315</v>
      </c>
    </row>
    <row r="318" spans="1:16">
      <c r="A318" t="str">
        <f t="shared" si="4"/>
        <v>Monroe_IPSL85_2069_summer</v>
      </c>
      <c r="B318" t="s">
        <v>0</v>
      </c>
      <c r="D318" t="s">
        <v>18</v>
      </c>
      <c r="E318">
        <v>2069</v>
      </c>
      <c r="F318" t="s">
        <v>51</v>
      </c>
      <c r="G318" s="6">
        <v>64.175259999999994</v>
      </c>
      <c r="H318" s="6">
        <v>69.567899999999995</v>
      </c>
      <c r="I318" s="6">
        <v>67.074700000000007</v>
      </c>
      <c r="J318" s="6">
        <v>76.000559999999993</v>
      </c>
      <c r="K318" s="6">
        <v>79.326779999999999</v>
      </c>
      <c r="L318" s="6">
        <v>77.676670000000001</v>
      </c>
      <c r="M318" s="6">
        <v>86.659719999999993</v>
      </c>
      <c r="N318" s="6">
        <v>89.324669999999998</v>
      </c>
      <c r="O318" s="6">
        <v>88.281909999999996</v>
      </c>
      <c r="P318" s="1">
        <v>316</v>
      </c>
    </row>
    <row r="319" spans="1:16">
      <c r="A319" t="str">
        <f t="shared" si="4"/>
        <v>Macomb_IPSL85_2069_summer</v>
      </c>
      <c r="B319" t="s">
        <v>1</v>
      </c>
      <c r="D319" t="s">
        <v>18</v>
      </c>
      <c r="E319">
        <v>2069</v>
      </c>
      <c r="F319" t="s">
        <v>51</v>
      </c>
      <c r="G319" s="6">
        <v>63.912089999999999</v>
      </c>
      <c r="H319" s="6">
        <v>69.202330000000003</v>
      </c>
      <c r="I319" s="6">
        <v>65.903779999999998</v>
      </c>
      <c r="J319" s="6">
        <v>75.098089999999999</v>
      </c>
      <c r="K319" s="6">
        <v>78.439120000000003</v>
      </c>
      <c r="L319" s="6">
        <v>76.328140000000005</v>
      </c>
      <c r="M319" s="6">
        <v>85.432159999999996</v>
      </c>
      <c r="N319" s="6">
        <v>87.846130000000002</v>
      </c>
      <c r="O319" s="6">
        <v>86.757170000000002</v>
      </c>
      <c r="P319" s="1">
        <v>317</v>
      </c>
    </row>
    <row r="320" spans="1:16">
      <c r="A320" t="str">
        <f t="shared" si="4"/>
        <v>St. Clair_IPSL85_2069_summer</v>
      </c>
      <c r="B320" t="s">
        <v>2</v>
      </c>
      <c r="D320" t="s">
        <v>18</v>
      </c>
      <c r="E320">
        <v>2069</v>
      </c>
      <c r="F320" t="s">
        <v>51</v>
      </c>
      <c r="G320" s="6">
        <v>62.57423</v>
      </c>
      <c r="H320" s="6">
        <v>66.795720000000003</v>
      </c>
      <c r="I320" s="6">
        <v>64.653030000000001</v>
      </c>
      <c r="J320" s="6">
        <v>73.481589999999997</v>
      </c>
      <c r="K320" s="6">
        <v>76.728740000000002</v>
      </c>
      <c r="L320" s="6">
        <v>75.185609999999997</v>
      </c>
      <c r="M320" s="6">
        <v>84.391040000000004</v>
      </c>
      <c r="N320" s="6">
        <v>86.666749999999993</v>
      </c>
      <c r="O320" s="6">
        <v>85.72175</v>
      </c>
      <c r="P320" s="1">
        <v>318</v>
      </c>
    </row>
    <row r="321" spans="1:16">
      <c r="A321" t="str">
        <f t="shared" si="4"/>
        <v>Wayne_IPSL85_2069_summer</v>
      </c>
      <c r="B321" t="s">
        <v>3</v>
      </c>
      <c r="D321" t="s">
        <v>18</v>
      </c>
      <c r="E321">
        <v>2069</v>
      </c>
      <c r="F321" t="s">
        <v>51</v>
      </c>
      <c r="G321" s="6">
        <v>64.905910000000006</v>
      </c>
      <c r="H321" s="6">
        <v>69.574169999999995</v>
      </c>
      <c r="I321" s="6">
        <v>67.245440000000002</v>
      </c>
      <c r="J321" s="6">
        <v>76.292630000000003</v>
      </c>
      <c r="K321" s="6">
        <v>78.529039999999995</v>
      </c>
      <c r="L321" s="6">
        <v>77.42286</v>
      </c>
      <c r="M321" s="6">
        <v>86.565290000000005</v>
      </c>
      <c r="N321" s="6">
        <v>88.70241</v>
      </c>
      <c r="O321" s="6">
        <v>87.605090000000004</v>
      </c>
      <c r="P321" s="1">
        <v>319</v>
      </c>
    </row>
    <row r="322" spans="1:16">
      <c r="A322" t="str">
        <f t="shared" si="4"/>
        <v>Oakland_IPSL85_2069_summer</v>
      </c>
      <c r="B322" t="s">
        <v>4</v>
      </c>
      <c r="D322" t="s">
        <v>18</v>
      </c>
      <c r="E322">
        <v>2069</v>
      </c>
      <c r="F322" t="s">
        <v>51</v>
      </c>
      <c r="G322" s="6">
        <v>64.412130000000005</v>
      </c>
      <c r="H322" s="6">
        <v>67.998949999999994</v>
      </c>
      <c r="I322" s="6">
        <v>65.484250000000003</v>
      </c>
      <c r="J322" s="6">
        <v>75.104789999999994</v>
      </c>
      <c r="K322" s="6">
        <v>77.904489999999996</v>
      </c>
      <c r="L322" s="6">
        <v>75.975930000000005</v>
      </c>
      <c r="M322" s="6">
        <v>85.20496</v>
      </c>
      <c r="N322" s="6">
        <v>87.818119999999993</v>
      </c>
      <c r="O322" s="6">
        <v>86.472920000000002</v>
      </c>
      <c r="P322" s="1">
        <v>320</v>
      </c>
    </row>
    <row r="323" spans="1:16">
      <c r="A323" t="str">
        <f t="shared" ref="A323:A386" si="5">_xlfn.CONCAT(B323,"_",D323,"_",E323,"_",F323)</f>
        <v>Livingston_IPSL85_2069_summer</v>
      </c>
      <c r="B323" t="s">
        <v>5</v>
      </c>
      <c r="D323" t="s">
        <v>18</v>
      </c>
      <c r="E323">
        <v>2069</v>
      </c>
      <c r="F323" t="s">
        <v>51</v>
      </c>
      <c r="G323" s="6">
        <v>64.170869999999994</v>
      </c>
      <c r="H323" s="6">
        <v>65.291039999999995</v>
      </c>
      <c r="I323" s="6">
        <v>64.729089999999999</v>
      </c>
      <c r="J323" s="6">
        <v>75.150409999999994</v>
      </c>
      <c r="K323" s="6">
        <v>75.980869999999996</v>
      </c>
      <c r="L323" s="6">
        <v>75.469570000000004</v>
      </c>
      <c r="M323" s="6">
        <v>85.35575</v>
      </c>
      <c r="N323" s="6">
        <v>86.880930000000006</v>
      </c>
      <c r="O323" s="6">
        <v>86.215950000000007</v>
      </c>
      <c r="P323" s="1">
        <v>321</v>
      </c>
    </row>
    <row r="324" spans="1:16">
      <c r="A324" t="str">
        <f t="shared" si="5"/>
        <v>Washtenaw_IPSL85_2069_summer</v>
      </c>
      <c r="B324" t="s">
        <v>6</v>
      </c>
      <c r="D324" t="s">
        <v>18</v>
      </c>
      <c r="E324">
        <v>2069</v>
      </c>
      <c r="F324" t="s">
        <v>51</v>
      </c>
      <c r="G324" s="6">
        <v>64.347859999999997</v>
      </c>
      <c r="H324" s="6">
        <v>66.56644</v>
      </c>
      <c r="I324" s="6">
        <v>65.340500000000006</v>
      </c>
      <c r="J324" s="6">
        <v>75.637219999999999</v>
      </c>
      <c r="K324" s="6">
        <v>77.46996</v>
      </c>
      <c r="L324" s="6">
        <v>76.346379999999996</v>
      </c>
      <c r="M324" s="6">
        <v>86.494429999999994</v>
      </c>
      <c r="N324" s="6">
        <v>88.50103</v>
      </c>
      <c r="O324" s="6">
        <v>87.357219999999998</v>
      </c>
      <c r="P324" s="1">
        <v>322</v>
      </c>
    </row>
    <row r="325" spans="1:16">
      <c r="A325" t="str">
        <f t="shared" si="5"/>
        <v>Monroe_IPSL85_2069_fall</v>
      </c>
      <c r="B325" t="s">
        <v>0</v>
      </c>
      <c r="D325" t="s">
        <v>18</v>
      </c>
      <c r="E325">
        <v>2069</v>
      </c>
      <c r="F325" t="s">
        <v>52</v>
      </c>
      <c r="G325" s="6">
        <v>45.962179999999996</v>
      </c>
      <c r="H325" s="6">
        <v>50.501350000000002</v>
      </c>
      <c r="I325" s="6">
        <v>48.275469999999999</v>
      </c>
      <c r="J325" s="6">
        <v>57.252780000000001</v>
      </c>
      <c r="K325" s="6">
        <v>59.802790000000002</v>
      </c>
      <c r="L325" s="6">
        <v>58.327269999999999</v>
      </c>
      <c r="M325" s="6">
        <v>66.415049999999994</v>
      </c>
      <c r="N325" s="6">
        <v>69.260779999999997</v>
      </c>
      <c r="O325" s="6">
        <v>68.384370000000004</v>
      </c>
      <c r="P325" s="1">
        <v>323</v>
      </c>
    </row>
    <row r="326" spans="1:16">
      <c r="A326" t="str">
        <f t="shared" si="5"/>
        <v>Macomb_IPSL85_2069_fall</v>
      </c>
      <c r="B326" t="s">
        <v>1</v>
      </c>
      <c r="D326" t="s">
        <v>18</v>
      </c>
      <c r="E326">
        <v>2069</v>
      </c>
      <c r="F326" t="s">
        <v>52</v>
      </c>
      <c r="G326" s="6">
        <v>46.237279999999998</v>
      </c>
      <c r="H326" s="6">
        <v>50.873069999999998</v>
      </c>
      <c r="I326" s="6">
        <v>48.001069999999999</v>
      </c>
      <c r="J326" s="6">
        <v>56.239890000000003</v>
      </c>
      <c r="K326" s="6">
        <v>59.208590000000001</v>
      </c>
      <c r="L326" s="6">
        <v>57.352249999999998</v>
      </c>
      <c r="M326" s="6">
        <v>65.482749999999996</v>
      </c>
      <c r="N326" s="6">
        <v>67.83981</v>
      </c>
      <c r="O326" s="6">
        <v>66.70214</v>
      </c>
      <c r="P326" s="1">
        <v>324</v>
      </c>
    </row>
    <row r="327" spans="1:16">
      <c r="A327" t="str">
        <f t="shared" si="5"/>
        <v>St. Clair_IPSL85_2069_fall</v>
      </c>
      <c r="B327" t="s">
        <v>2</v>
      </c>
      <c r="D327" t="s">
        <v>18</v>
      </c>
      <c r="E327">
        <v>2069</v>
      </c>
      <c r="F327" t="s">
        <v>52</v>
      </c>
      <c r="G327" s="6">
        <v>45.663409999999999</v>
      </c>
      <c r="H327" s="6">
        <v>49.334440000000001</v>
      </c>
      <c r="I327" s="6">
        <v>47.340380000000003</v>
      </c>
      <c r="J327" s="6">
        <v>55.4803</v>
      </c>
      <c r="K327" s="6">
        <v>58.071370000000002</v>
      </c>
      <c r="L327" s="6">
        <v>56.629130000000004</v>
      </c>
      <c r="M327" s="6">
        <v>65.178700000000006</v>
      </c>
      <c r="N327" s="6">
        <v>66.808359999999993</v>
      </c>
      <c r="O327" s="6">
        <v>65.915260000000004</v>
      </c>
      <c r="P327" s="1">
        <v>325</v>
      </c>
    </row>
    <row r="328" spans="1:16">
      <c r="A328" t="str">
        <f t="shared" si="5"/>
        <v>Wayne_IPSL85_2069_fall</v>
      </c>
      <c r="B328" t="s">
        <v>3</v>
      </c>
      <c r="D328" t="s">
        <v>18</v>
      </c>
      <c r="E328">
        <v>2069</v>
      </c>
      <c r="F328" t="s">
        <v>52</v>
      </c>
      <c r="G328" s="6">
        <v>46.529519999999998</v>
      </c>
      <c r="H328" s="6">
        <v>51.143009999999997</v>
      </c>
      <c r="I328" s="6">
        <v>48.816699999999997</v>
      </c>
      <c r="J328" s="6">
        <v>57.289200000000001</v>
      </c>
      <c r="K328" s="6">
        <v>59.204389999999997</v>
      </c>
      <c r="L328" s="6">
        <v>58.214109999999998</v>
      </c>
      <c r="M328" s="6">
        <v>66.464429999999993</v>
      </c>
      <c r="N328" s="6">
        <v>68.614339999999999</v>
      </c>
      <c r="O328" s="6">
        <v>67.614350000000002</v>
      </c>
      <c r="P328" s="1">
        <v>326</v>
      </c>
    </row>
    <row r="329" spans="1:16">
      <c r="A329" t="str">
        <f t="shared" si="5"/>
        <v>Oakland_IPSL85_2069_fall</v>
      </c>
      <c r="B329" t="s">
        <v>4</v>
      </c>
      <c r="D329" t="s">
        <v>18</v>
      </c>
      <c r="E329">
        <v>2069</v>
      </c>
      <c r="F329" t="s">
        <v>52</v>
      </c>
      <c r="G329" s="6">
        <v>46.52534</v>
      </c>
      <c r="H329" s="6">
        <v>49.622610000000002</v>
      </c>
      <c r="I329" s="6">
        <v>47.432549999999999</v>
      </c>
      <c r="J329" s="6">
        <v>55.982729999999997</v>
      </c>
      <c r="K329" s="6">
        <v>58.70778</v>
      </c>
      <c r="L329" s="6">
        <v>56.839089999999999</v>
      </c>
      <c r="M329" s="6">
        <v>65.130200000000002</v>
      </c>
      <c r="N329" s="6">
        <v>67.794219999999996</v>
      </c>
      <c r="O329" s="6">
        <v>66.245040000000003</v>
      </c>
      <c r="P329" s="1">
        <v>327</v>
      </c>
    </row>
    <row r="330" spans="1:16">
      <c r="A330" t="str">
        <f t="shared" si="5"/>
        <v>Livingston_IPSL85_2069_fall</v>
      </c>
      <c r="B330" t="s">
        <v>5</v>
      </c>
      <c r="D330" t="s">
        <v>18</v>
      </c>
      <c r="E330">
        <v>2069</v>
      </c>
      <c r="F330" t="s">
        <v>52</v>
      </c>
      <c r="G330" s="6">
        <v>46.197620000000001</v>
      </c>
      <c r="H330" s="6">
        <v>47.134810000000002</v>
      </c>
      <c r="I330" s="6">
        <v>46.612119999999997</v>
      </c>
      <c r="J330" s="6">
        <v>56.097320000000003</v>
      </c>
      <c r="K330" s="6">
        <v>56.8626</v>
      </c>
      <c r="L330" s="6">
        <v>56.380070000000003</v>
      </c>
      <c r="M330" s="6">
        <v>65.250879999999995</v>
      </c>
      <c r="N330" s="6">
        <v>66.815060000000003</v>
      </c>
      <c r="O330" s="6">
        <v>66.147919999999999</v>
      </c>
      <c r="P330" s="1">
        <v>328</v>
      </c>
    </row>
    <row r="331" spans="1:16">
      <c r="A331" t="str">
        <f t="shared" si="5"/>
        <v>Washtenaw_IPSL85_2069_fall</v>
      </c>
      <c r="B331" t="s">
        <v>6</v>
      </c>
      <c r="D331" t="s">
        <v>18</v>
      </c>
      <c r="E331">
        <v>2069</v>
      </c>
      <c r="F331" t="s">
        <v>52</v>
      </c>
      <c r="G331" s="6">
        <v>46.203830000000004</v>
      </c>
      <c r="H331" s="6">
        <v>48.22625</v>
      </c>
      <c r="I331" s="6">
        <v>47.027050000000003</v>
      </c>
      <c r="J331" s="6">
        <v>56.469920000000002</v>
      </c>
      <c r="K331" s="6">
        <v>58.082270000000001</v>
      </c>
      <c r="L331" s="6">
        <v>57.159579999999998</v>
      </c>
      <c r="M331" s="6">
        <v>66.448989999999995</v>
      </c>
      <c r="N331" s="6">
        <v>68.478059999999999</v>
      </c>
      <c r="O331" s="6">
        <v>67.295150000000007</v>
      </c>
      <c r="P331" s="1">
        <v>329</v>
      </c>
    </row>
    <row r="332" spans="1:16">
      <c r="A332" t="str">
        <f t="shared" si="5"/>
        <v>Monroe_IPSL85_2069_winter</v>
      </c>
      <c r="B332" t="s">
        <v>0</v>
      </c>
      <c r="D332" t="s">
        <v>18</v>
      </c>
      <c r="E332">
        <v>2069</v>
      </c>
      <c r="F332" t="s">
        <v>53</v>
      </c>
      <c r="G332" s="6">
        <v>23.531400000000001</v>
      </c>
      <c r="H332" s="6">
        <v>27.27741</v>
      </c>
      <c r="I332" s="6">
        <v>25.346920000000001</v>
      </c>
      <c r="J332" s="6">
        <v>31.495039999999999</v>
      </c>
      <c r="K332" s="6">
        <v>34.152949999999997</v>
      </c>
      <c r="L332" s="6">
        <v>32.713039999999999</v>
      </c>
      <c r="M332" s="6">
        <v>38.319929999999999</v>
      </c>
      <c r="N332" s="6">
        <v>40.24512</v>
      </c>
      <c r="O332" s="6">
        <v>39.142879999999998</v>
      </c>
      <c r="P332" s="1">
        <v>330</v>
      </c>
    </row>
    <row r="333" spans="1:16">
      <c r="A333" t="str">
        <f t="shared" si="5"/>
        <v>Macomb_IPSL85_2069_winter</v>
      </c>
      <c r="B333" t="s">
        <v>1</v>
      </c>
      <c r="D333" t="s">
        <v>18</v>
      </c>
      <c r="E333">
        <v>2069</v>
      </c>
      <c r="F333" t="s">
        <v>53</v>
      </c>
      <c r="G333" s="6">
        <v>22.038250000000001</v>
      </c>
      <c r="H333" s="6">
        <v>27.085360000000001</v>
      </c>
      <c r="I333" s="6">
        <v>24.17689</v>
      </c>
      <c r="J333" s="6">
        <v>30.275189999999998</v>
      </c>
      <c r="K333" s="6">
        <v>33.606180000000002</v>
      </c>
      <c r="L333" s="6">
        <v>31.712289999999999</v>
      </c>
      <c r="M333" s="6">
        <v>36.926639999999999</v>
      </c>
      <c r="N333" s="6">
        <v>39.225749999999998</v>
      </c>
      <c r="O333" s="6">
        <v>38.151179999999997</v>
      </c>
      <c r="P333" s="1">
        <v>331</v>
      </c>
    </row>
    <row r="334" spans="1:16">
      <c r="A334" t="str">
        <f t="shared" si="5"/>
        <v>St. Clair_IPSL85_2069_winter</v>
      </c>
      <c r="B334" t="s">
        <v>2</v>
      </c>
      <c r="D334" t="s">
        <v>18</v>
      </c>
      <c r="E334">
        <v>2069</v>
      </c>
      <c r="F334" t="s">
        <v>53</v>
      </c>
      <c r="G334" s="6">
        <v>21.390820000000001</v>
      </c>
      <c r="H334" s="6">
        <v>25.530909999999999</v>
      </c>
      <c r="I334" s="6">
        <v>23.289850000000001</v>
      </c>
      <c r="J334" s="6">
        <v>29.54674</v>
      </c>
      <c r="K334" s="6">
        <v>32.530670000000001</v>
      </c>
      <c r="L334" s="6">
        <v>30.874549999999999</v>
      </c>
      <c r="M334" s="6">
        <v>36.246479999999998</v>
      </c>
      <c r="N334" s="6">
        <v>38.394689999999997</v>
      </c>
      <c r="O334" s="6">
        <v>37.221980000000002</v>
      </c>
      <c r="P334" s="1">
        <v>332</v>
      </c>
    </row>
    <row r="335" spans="1:16">
      <c r="A335" t="str">
        <f t="shared" si="5"/>
        <v>Wayne_IPSL85_2069_winter</v>
      </c>
      <c r="B335" t="s">
        <v>3</v>
      </c>
      <c r="D335" t="s">
        <v>18</v>
      </c>
      <c r="E335">
        <v>2069</v>
      </c>
      <c r="F335" t="s">
        <v>53</v>
      </c>
      <c r="G335" s="6">
        <v>23.969860000000001</v>
      </c>
      <c r="H335" s="6">
        <v>27.321459999999998</v>
      </c>
      <c r="I335" s="6">
        <v>25.507580000000001</v>
      </c>
      <c r="J335" s="6">
        <v>31.55208</v>
      </c>
      <c r="K335" s="6">
        <v>33.606029999999997</v>
      </c>
      <c r="L335" s="6">
        <v>32.662329999999997</v>
      </c>
      <c r="M335" s="6">
        <v>38.04956</v>
      </c>
      <c r="N335" s="6">
        <v>39.673609999999996</v>
      </c>
      <c r="O335" s="6">
        <v>38.817999999999998</v>
      </c>
      <c r="P335" s="1">
        <v>333</v>
      </c>
    </row>
    <row r="336" spans="1:16">
      <c r="A336" t="str">
        <f t="shared" si="5"/>
        <v>Oakland_IPSL85_2069_winter</v>
      </c>
      <c r="B336" t="s">
        <v>4</v>
      </c>
      <c r="D336" t="s">
        <v>18</v>
      </c>
      <c r="E336">
        <v>2069</v>
      </c>
      <c r="F336" t="s">
        <v>53</v>
      </c>
      <c r="G336" s="6">
        <v>22.478190000000001</v>
      </c>
      <c r="H336" s="6">
        <v>26.110379999999999</v>
      </c>
      <c r="I336" s="6">
        <v>23.573650000000001</v>
      </c>
      <c r="J336" s="6">
        <v>30.044440000000002</v>
      </c>
      <c r="K336" s="6">
        <v>33.12717</v>
      </c>
      <c r="L336" s="6">
        <v>30.94266</v>
      </c>
      <c r="M336" s="6">
        <v>36.360019999999999</v>
      </c>
      <c r="N336" s="6">
        <v>39.131540000000001</v>
      </c>
      <c r="O336" s="6">
        <v>37.312840000000001</v>
      </c>
      <c r="P336" s="1">
        <v>334</v>
      </c>
    </row>
    <row r="337" spans="1:16">
      <c r="A337" t="str">
        <f t="shared" si="5"/>
        <v>Livingston_IPSL85_2069_winter</v>
      </c>
      <c r="B337" t="s">
        <v>5</v>
      </c>
      <c r="D337" t="s">
        <v>18</v>
      </c>
      <c r="E337">
        <v>2069</v>
      </c>
      <c r="F337" t="s">
        <v>53</v>
      </c>
      <c r="G337" s="6">
        <v>22.69726</v>
      </c>
      <c r="H337" s="6">
        <v>23.503219999999999</v>
      </c>
      <c r="I337" s="6">
        <v>23.062609999999999</v>
      </c>
      <c r="J337" s="6">
        <v>30.299019999999999</v>
      </c>
      <c r="K337" s="6">
        <v>31.082519999999999</v>
      </c>
      <c r="L337" s="6">
        <v>30.699020000000001</v>
      </c>
      <c r="M337" s="6">
        <v>36.605069999999998</v>
      </c>
      <c r="N337" s="6">
        <v>37.714750000000002</v>
      </c>
      <c r="O337" s="6">
        <v>37.268140000000002</v>
      </c>
      <c r="P337" s="1">
        <v>335</v>
      </c>
    </row>
    <row r="338" spans="1:16">
      <c r="A338" t="str">
        <f t="shared" si="5"/>
        <v>Washtenaw_IPSL85_2069_winter</v>
      </c>
      <c r="B338" t="s">
        <v>6</v>
      </c>
      <c r="D338" t="s">
        <v>18</v>
      </c>
      <c r="E338">
        <v>2069</v>
      </c>
      <c r="F338" t="s">
        <v>53</v>
      </c>
      <c r="G338" s="6">
        <v>23.063220000000001</v>
      </c>
      <c r="H338" s="6">
        <v>25.137160000000002</v>
      </c>
      <c r="I338" s="6">
        <v>23.835989999999999</v>
      </c>
      <c r="J338" s="6">
        <v>30.737030000000001</v>
      </c>
      <c r="K338" s="6">
        <v>32.539969999999997</v>
      </c>
      <c r="L338" s="6">
        <v>31.435949999999998</v>
      </c>
      <c r="M338" s="6">
        <v>37.42163</v>
      </c>
      <c r="N338" s="6">
        <v>39.032890000000002</v>
      </c>
      <c r="O338" s="6">
        <v>38.069009999999999</v>
      </c>
      <c r="P338" s="1">
        <v>336</v>
      </c>
    </row>
    <row r="339" spans="1:16">
      <c r="A339" t="str">
        <f t="shared" si="5"/>
        <v>Monroe_IPSL85_2099_spring</v>
      </c>
      <c r="B339" t="s">
        <v>0</v>
      </c>
      <c r="D339" t="s">
        <v>18</v>
      </c>
      <c r="E339">
        <v>2099</v>
      </c>
      <c r="F339" t="s">
        <v>50</v>
      </c>
      <c r="G339" s="6">
        <v>44.865470000000002</v>
      </c>
      <c r="H339" s="6">
        <v>48.605269999999997</v>
      </c>
      <c r="I339" s="6">
        <v>46.722639999999998</v>
      </c>
      <c r="J339" s="6">
        <v>56.253410000000002</v>
      </c>
      <c r="K339" s="6">
        <v>58.041319999999999</v>
      </c>
      <c r="L339" s="6">
        <v>56.906320000000001</v>
      </c>
      <c r="M339" s="6">
        <v>65.546080000000003</v>
      </c>
      <c r="N339" s="6">
        <v>67.815200000000004</v>
      </c>
      <c r="O339" s="6">
        <v>67.114249999999998</v>
      </c>
      <c r="P339" s="1">
        <v>337</v>
      </c>
    </row>
    <row r="340" spans="1:16">
      <c r="A340" t="str">
        <f t="shared" si="5"/>
        <v>Macomb_IPSL85_2099_spring</v>
      </c>
      <c r="B340" t="s">
        <v>1</v>
      </c>
      <c r="D340" t="s">
        <v>18</v>
      </c>
      <c r="E340">
        <v>2099</v>
      </c>
      <c r="F340" t="s">
        <v>50</v>
      </c>
      <c r="G340" s="6">
        <v>43.203629999999997</v>
      </c>
      <c r="H340" s="6">
        <v>47.959940000000003</v>
      </c>
      <c r="I340" s="6">
        <v>45.193240000000003</v>
      </c>
      <c r="J340" s="6">
        <v>54.134830000000001</v>
      </c>
      <c r="K340" s="6">
        <v>57.211390000000002</v>
      </c>
      <c r="L340" s="6">
        <v>55.434449999999998</v>
      </c>
      <c r="M340" s="6">
        <v>64.188389999999998</v>
      </c>
      <c r="N340" s="6">
        <v>66.7804</v>
      </c>
      <c r="O340" s="6">
        <v>65.694190000000006</v>
      </c>
      <c r="P340" s="1">
        <v>338</v>
      </c>
    </row>
    <row r="341" spans="1:16">
      <c r="A341" t="str">
        <f t="shared" si="5"/>
        <v>St. Clair_IPSL85_2099_spring</v>
      </c>
      <c r="B341" t="s">
        <v>2</v>
      </c>
      <c r="D341" t="s">
        <v>18</v>
      </c>
      <c r="E341">
        <v>2099</v>
      </c>
      <c r="F341" t="s">
        <v>50</v>
      </c>
      <c r="G341" s="6">
        <v>42.31917</v>
      </c>
      <c r="H341" s="6">
        <v>45.952350000000003</v>
      </c>
      <c r="I341" s="6">
        <v>44.183950000000003</v>
      </c>
      <c r="J341" s="6">
        <v>52.758850000000002</v>
      </c>
      <c r="K341" s="6">
        <v>55.567700000000002</v>
      </c>
      <c r="L341" s="6">
        <v>54.305419999999998</v>
      </c>
      <c r="M341" s="6">
        <v>63.216709999999999</v>
      </c>
      <c r="N341" s="6">
        <v>65.884960000000007</v>
      </c>
      <c r="O341" s="6">
        <v>64.444980000000001</v>
      </c>
      <c r="P341" s="1">
        <v>339</v>
      </c>
    </row>
    <row r="342" spans="1:16">
      <c r="A342" t="str">
        <f t="shared" si="5"/>
        <v>Wayne_IPSL85_2099_spring</v>
      </c>
      <c r="B342" t="s">
        <v>3</v>
      </c>
      <c r="D342" t="s">
        <v>18</v>
      </c>
      <c r="E342">
        <v>2099</v>
      </c>
      <c r="F342" t="s">
        <v>50</v>
      </c>
      <c r="G342" s="6">
        <v>45.288119999999999</v>
      </c>
      <c r="H342" s="6">
        <v>48.295349999999999</v>
      </c>
      <c r="I342" s="6">
        <v>46.73592</v>
      </c>
      <c r="J342" s="6">
        <v>56.19238</v>
      </c>
      <c r="K342" s="6">
        <v>57.283760000000001</v>
      </c>
      <c r="L342" s="6">
        <v>56.743839999999999</v>
      </c>
      <c r="M342" s="6">
        <v>65.558440000000004</v>
      </c>
      <c r="N342" s="6">
        <v>67.784710000000004</v>
      </c>
      <c r="O342" s="6">
        <v>66.773740000000004</v>
      </c>
      <c r="P342" s="1">
        <v>340</v>
      </c>
    </row>
    <row r="343" spans="1:16">
      <c r="A343" t="str">
        <f t="shared" si="5"/>
        <v>Oakland_IPSL85_2099_spring</v>
      </c>
      <c r="B343" t="s">
        <v>4</v>
      </c>
      <c r="D343" t="s">
        <v>18</v>
      </c>
      <c r="E343">
        <v>2099</v>
      </c>
      <c r="F343" t="s">
        <v>50</v>
      </c>
      <c r="G343" s="6">
        <v>44.170259999999999</v>
      </c>
      <c r="H343" s="6">
        <v>47.20205</v>
      </c>
      <c r="I343" s="6">
        <v>45.056130000000003</v>
      </c>
      <c r="J343" s="6">
        <v>54.395780000000002</v>
      </c>
      <c r="K343" s="6">
        <v>56.988610000000001</v>
      </c>
      <c r="L343" s="6">
        <v>55.370179999999998</v>
      </c>
      <c r="M343" s="6">
        <v>64.494420000000005</v>
      </c>
      <c r="N343" s="6">
        <v>66.940359999999998</v>
      </c>
      <c r="O343" s="6">
        <v>65.704560000000001</v>
      </c>
      <c r="P343" s="1">
        <v>341</v>
      </c>
    </row>
    <row r="344" spans="1:16">
      <c r="A344" t="str">
        <f t="shared" si="5"/>
        <v>Livingston_IPSL85_2099_spring</v>
      </c>
      <c r="B344" t="s">
        <v>5</v>
      </c>
      <c r="D344" t="s">
        <v>18</v>
      </c>
      <c r="E344">
        <v>2099</v>
      </c>
      <c r="F344" t="s">
        <v>50</v>
      </c>
      <c r="G344" s="6">
        <v>44.229689999999998</v>
      </c>
      <c r="H344" s="6">
        <v>45.056690000000003</v>
      </c>
      <c r="I344" s="6">
        <v>44.580419999999997</v>
      </c>
      <c r="J344" s="6">
        <v>54.590710000000001</v>
      </c>
      <c r="K344" s="6">
        <v>55.593679999999999</v>
      </c>
      <c r="L344" s="6">
        <v>55.046489999999999</v>
      </c>
      <c r="M344" s="6">
        <v>64.671570000000003</v>
      </c>
      <c r="N344" s="6">
        <v>66.273049999999998</v>
      </c>
      <c r="O344" s="6">
        <v>65.534980000000004</v>
      </c>
      <c r="P344" s="1">
        <v>342</v>
      </c>
    </row>
    <row r="345" spans="1:16">
      <c r="A345" t="str">
        <f t="shared" si="5"/>
        <v>Washtenaw_IPSL85_2099_spring</v>
      </c>
      <c r="B345" t="s">
        <v>6</v>
      </c>
      <c r="D345" t="s">
        <v>18</v>
      </c>
      <c r="E345">
        <v>2099</v>
      </c>
      <c r="F345" t="s">
        <v>50</v>
      </c>
      <c r="G345" s="6">
        <v>44.639099999999999</v>
      </c>
      <c r="H345" s="6">
        <v>46.59346</v>
      </c>
      <c r="I345" s="6">
        <v>45.353679999999997</v>
      </c>
      <c r="J345" s="6">
        <v>55.33616</v>
      </c>
      <c r="K345" s="6">
        <v>57.327680000000001</v>
      </c>
      <c r="L345" s="6">
        <v>56.112609999999997</v>
      </c>
      <c r="M345" s="6">
        <v>65.934719999999999</v>
      </c>
      <c r="N345" s="6">
        <v>68.085080000000005</v>
      </c>
      <c r="O345" s="6">
        <v>66.896029999999996</v>
      </c>
      <c r="P345" s="1">
        <v>343</v>
      </c>
    </row>
    <row r="346" spans="1:16">
      <c r="A346" t="str">
        <f t="shared" si="5"/>
        <v>Monroe_IPSL85_2099_summer</v>
      </c>
      <c r="B346" t="s">
        <v>0</v>
      </c>
      <c r="D346" t="s">
        <v>18</v>
      </c>
      <c r="E346">
        <v>2099</v>
      </c>
      <c r="F346" t="s">
        <v>51</v>
      </c>
      <c r="G346" s="6">
        <v>69.559280000000001</v>
      </c>
      <c r="H346" s="6">
        <v>75.165049999999994</v>
      </c>
      <c r="I346" s="6">
        <v>72.536280000000005</v>
      </c>
      <c r="J346" s="6">
        <v>81.436520000000002</v>
      </c>
      <c r="K346" s="6">
        <v>84.93289</v>
      </c>
      <c r="L346" s="6">
        <v>83.151020000000003</v>
      </c>
      <c r="M346" s="6">
        <v>92.022970000000001</v>
      </c>
      <c r="N346" s="6">
        <v>94.937640000000002</v>
      </c>
      <c r="O346" s="6">
        <v>93.785880000000006</v>
      </c>
      <c r="P346" s="1">
        <v>344</v>
      </c>
    </row>
    <row r="347" spans="1:16">
      <c r="A347" t="str">
        <f t="shared" si="5"/>
        <v>Macomb_IPSL85_2099_summer</v>
      </c>
      <c r="B347" t="s">
        <v>1</v>
      </c>
      <c r="D347" t="s">
        <v>18</v>
      </c>
      <c r="E347">
        <v>2099</v>
      </c>
      <c r="F347" t="s">
        <v>51</v>
      </c>
      <c r="G347" s="6">
        <v>69.162289999999999</v>
      </c>
      <c r="H347" s="6">
        <v>74.563280000000006</v>
      </c>
      <c r="I347" s="6">
        <v>71.248559999999998</v>
      </c>
      <c r="J347" s="6">
        <v>80.386579999999995</v>
      </c>
      <c r="K347" s="6">
        <v>83.820819999999998</v>
      </c>
      <c r="L347" s="6">
        <v>81.688010000000006</v>
      </c>
      <c r="M347" s="6">
        <v>90.821939999999998</v>
      </c>
      <c r="N347" s="6">
        <v>93.295410000000004</v>
      </c>
      <c r="O347" s="6">
        <v>92.148920000000004</v>
      </c>
      <c r="P347" s="1">
        <v>345</v>
      </c>
    </row>
    <row r="348" spans="1:16">
      <c r="A348" t="str">
        <f t="shared" si="5"/>
        <v>St. Clair_IPSL85_2099_summer</v>
      </c>
      <c r="B348" t="s">
        <v>2</v>
      </c>
      <c r="D348" t="s">
        <v>18</v>
      </c>
      <c r="E348">
        <v>2099</v>
      </c>
      <c r="F348" t="s">
        <v>51</v>
      </c>
      <c r="G348" s="6">
        <v>67.799270000000007</v>
      </c>
      <c r="H348" s="6">
        <v>72.226650000000006</v>
      </c>
      <c r="I348" s="6">
        <v>69.928740000000005</v>
      </c>
      <c r="J348" s="6">
        <v>78.745720000000006</v>
      </c>
      <c r="K348" s="6">
        <v>82.132530000000003</v>
      </c>
      <c r="L348" s="6">
        <v>80.493769999999998</v>
      </c>
      <c r="M348" s="6">
        <v>89.711609999999993</v>
      </c>
      <c r="N348" s="6">
        <v>92.059719999999999</v>
      </c>
      <c r="O348" s="6">
        <v>91.079700000000003</v>
      </c>
      <c r="P348" s="1">
        <v>346</v>
      </c>
    </row>
    <row r="349" spans="1:16">
      <c r="A349" t="str">
        <f t="shared" si="5"/>
        <v>Wayne_IPSL85_2099_summer</v>
      </c>
      <c r="B349" t="s">
        <v>3</v>
      </c>
      <c r="D349" t="s">
        <v>18</v>
      </c>
      <c r="E349">
        <v>2099</v>
      </c>
      <c r="F349" t="s">
        <v>51</v>
      </c>
      <c r="G349" s="6">
        <v>70.326509999999999</v>
      </c>
      <c r="H349" s="6">
        <v>74.920550000000006</v>
      </c>
      <c r="I349" s="6">
        <v>72.656840000000003</v>
      </c>
      <c r="J349" s="6">
        <v>81.746219999999994</v>
      </c>
      <c r="K349" s="6">
        <v>83.907730000000001</v>
      </c>
      <c r="L349" s="6">
        <v>82.852230000000006</v>
      </c>
      <c r="M349" s="6">
        <v>91.943539999999999</v>
      </c>
      <c r="N349" s="6">
        <v>94.182990000000004</v>
      </c>
      <c r="O349" s="6">
        <v>93.068330000000003</v>
      </c>
      <c r="P349" s="1">
        <v>347</v>
      </c>
    </row>
    <row r="350" spans="1:16">
      <c r="A350" t="str">
        <f t="shared" si="5"/>
        <v>Oakland_IPSL85_2099_summer</v>
      </c>
      <c r="B350" t="s">
        <v>4</v>
      </c>
      <c r="D350" t="s">
        <v>18</v>
      </c>
      <c r="E350">
        <v>2099</v>
      </c>
      <c r="F350" t="s">
        <v>51</v>
      </c>
      <c r="G350" s="6">
        <v>69.840360000000004</v>
      </c>
      <c r="H350" s="6">
        <v>73.358900000000006</v>
      </c>
      <c r="I350" s="6">
        <v>70.901229999999998</v>
      </c>
      <c r="J350" s="6">
        <v>80.560159999999996</v>
      </c>
      <c r="K350" s="6">
        <v>83.306060000000002</v>
      </c>
      <c r="L350" s="6">
        <v>81.414240000000007</v>
      </c>
      <c r="M350" s="6">
        <v>90.715320000000006</v>
      </c>
      <c r="N350" s="6">
        <v>93.303809999999999</v>
      </c>
      <c r="O350" s="6">
        <v>91.949780000000004</v>
      </c>
      <c r="P350" s="1">
        <v>348</v>
      </c>
    </row>
    <row r="351" spans="1:16">
      <c r="A351" t="str">
        <f t="shared" si="5"/>
        <v>Livingston_IPSL85_2099_summer</v>
      </c>
      <c r="B351" t="s">
        <v>5</v>
      </c>
      <c r="D351" t="s">
        <v>18</v>
      </c>
      <c r="E351">
        <v>2099</v>
      </c>
      <c r="F351" t="s">
        <v>51</v>
      </c>
      <c r="G351" s="6">
        <v>69.610200000000006</v>
      </c>
      <c r="H351" s="6">
        <v>70.772880000000001</v>
      </c>
      <c r="I351" s="6">
        <v>70.195400000000006</v>
      </c>
      <c r="J351" s="6">
        <v>80.629350000000002</v>
      </c>
      <c r="K351" s="6">
        <v>81.489000000000004</v>
      </c>
      <c r="L351" s="6">
        <v>80.970380000000006</v>
      </c>
      <c r="M351" s="6">
        <v>90.864350000000002</v>
      </c>
      <c r="N351" s="6">
        <v>92.444680000000005</v>
      </c>
      <c r="O351" s="6">
        <v>91.769589999999994</v>
      </c>
      <c r="P351" s="1">
        <v>349</v>
      </c>
    </row>
    <row r="352" spans="1:16">
      <c r="A352" t="str">
        <f t="shared" si="5"/>
        <v>Washtenaw_IPSL85_2099_summer</v>
      </c>
      <c r="B352" t="s">
        <v>6</v>
      </c>
      <c r="D352" t="s">
        <v>18</v>
      </c>
      <c r="E352">
        <v>2099</v>
      </c>
      <c r="F352" t="s">
        <v>51</v>
      </c>
      <c r="G352" s="6">
        <v>69.748519999999999</v>
      </c>
      <c r="H352" s="6">
        <v>72.040539999999993</v>
      </c>
      <c r="I352" s="6">
        <v>70.790369999999996</v>
      </c>
      <c r="J352" s="6">
        <v>81.166939999999997</v>
      </c>
      <c r="K352" s="6">
        <v>82.941289999999995</v>
      </c>
      <c r="L352" s="6">
        <v>81.828689999999995</v>
      </c>
      <c r="M352" s="6">
        <v>92.054500000000004</v>
      </c>
      <c r="N352" s="6">
        <v>94.015230000000003</v>
      </c>
      <c r="O352" s="6">
        <v>92.888779999999997</v>
      </c>
      <c r="P352" s="1">
        <v>350</v>
      </c>
    </row>
    <row r="353" spans="1:16">
      <c r="A353" t="str">
        <f t="shared" si="5"/>
        <v>Monroe_IPSL85_2099_fall</v>
      </c>
      <c r="B353" t="s">
        <v>0</v>
      </c>
      <c r="D353" t="s">
        <v>18</v>
      </c>
      <c r="E353">
        <v>2099</v>
      </c>
      <c r="F353" t="s">
        <v>52</v>
      </c>
      <c r="G353" s="6">
        <v>50.108370000000001</v>
      </c>
      <c r="H353" s="6">
        <v>54.753329999999998</v>
      </c>
      <c r="I353" s="6">
        <v>52.489699999999999</v>
      </c>
      <c r="J353" s="6">
        <v>61.127130000000001</v>
      </c>
      <c r="K353" s="6">
        <v>63.773139999999998</v>
      </c>
      <c r="L353" s="6">
        <v>62.252630000000003</v>
      </c>
      <c r="M353" s="6">
        <v>70.015270000000001</v>
      </c>
      <c r="N353" s="6">
        <v>72.947850000000003</v>
      </c>
      <c r="O353" s="6">
        <v>72.019890000000004</v>
      </c>
      <c r="P353" s="1">
        <v>351</v>
      </c>
    </row>
    <row r="354" spans="1:16">
      <c r="A354" t="str">
        <f t="shared" si="5"/>
        <v>Macomb_IPSL85_2099_fall</v>
      </c>
      <c r="B354" t="s">
        <v>1</v>
      </c>
      <c r="D354" t="s">
        <v>18</v>
      </c>
      <c r="E354">
        <v>2099</v>
      </c>
      <c r="F354" t="s">
        <v>52</v>
      </c>
      <c r="G354" s="6">
        <v>50.288110000000003</v>
      </c>
      <c r="H354" s="6">
        <v>54.995530000000002</v>
      </c>
      <c r="I354" s="6">
        <v>52.096809999999998</v>
      </c>
      <c r="J354" s="6">
        <v>60.051459999999999</v>
      </c>
      <c r="K354" s="6">
        <v>63.065260000000002</v>
      </c>
      <c r="L354" s="6">
        <v>61.200679999999998</v>
      </c>
      <c r="M354" s="6">
        <v>69.093729999999994</v>
      </c>
      <c r="N354" s="6">
        <v>71.442610000000002</v>
      </c>
      <c r="O354" s="6">
        <v>70.30077</v>
      </c>
      <c r="P354" s="1">
        <v>352</v>
      </c>
    </row>
    <row r="355" spans="1:16">
      <c r="A355" t="str">
        <f t="shared" si="5"/>
        <v>St. Clair_IPSL85_2099_fall</v>
      </c>
      <c r="B355" t="s">
        <v>2</v>
      </c>
      <c r="D355" t="s">
        <v>18</v>
      </c>
      <c r="E355">
        <v>2099</v>
      </c>
      <c r="F355" t="s">
        <v>52</v>
      </c>
      <c r="G355" s="6">
        <v>49.601950000000002</v>
      </c>
      <c r="H355" s="6">
        <v>53.492159999999998</v>
      </c>
      <c r="I355" s="6">
        <v>51.362349999999999</v>
      </c>
      <c r="J355" s="6">
        <v>59.23677</v>
      </c>
      <c r="K355" s="6">
        <v>61.968029999999999</v>
      </c>
      <c r="L355" s="6">
        <v>60.438459999999999</v>
      </c>
      <c r="M355" s="6">
        <v>68.797539999999998</v>
      </c>
      <c r="N355" s="6">
        <v>70.440269999999998</v>
      </c>
      <c r="O355" s="6">
        <v>69.509060000000005</v>
      </c>
      <c r="P355" s="1">
        <v>353</v>
      </c>
    </row>
    <row r="356" spans="1:16">
      <c r="A356" t="str">
        <f t="shared" si="5"/>
        <v>Wayne_IPSL85_2099_fall</v>
      </c>
      <c r="B356" t="s">
        <v>3</v>
      </c>
      <c r="D356" t="s">
        <v>18</v>
      </c>
      <c r="E356">
        <v>2099</v>
      </c>
      <c r="F356" t="s">
        <v>52</v>
      </c>
      <c r="G356" s="6">
        <v>50.705199999999998</v>
      </c>
      <c r="H356" s="6">
        <v>55.259749999999997</v>
      </c>
      <c r="I356" s="6">
        <v>52.97683</v>
      </c>
      <c r="J356" s="6">
        <v>61.143230000000003</v>
      </c>
      <c r="K356" s="6">
        <v>63.063639999999999</v>
      </c>
      <c r="L356" s="6">
        <v>62.103279999999998</v>
      </c>
      <c r="M356" s="6">
        <v>70.071740000000005</v>
      </c>
      <c r="N356" s="6">
        <v>72.248679999999993</v>
      </c>
      <c r="O356" s="6">
        <v>71.230279999999993</v>
      </c>
      <c r="P356" s="1">
        <v>354</v>
      </c>
    </row>
    <row r="357" spans="1:16">
      <c r="A357" t="str">
        <f t="shared" si="5"/>
        <v>Oakland_IPSL85_2099_fall</v>
      </c>
      <c r="B357" t="s">
        <v>4</v>
      </c>
      <c r="D357" t="s">
        <v>18</v>
      </c>
      <c r="E357">
        <v>2099</v>
      </c>
      <c r="F357" t="s">
        <v>52</v>
      </c>
      <c r="G357" s="6">
        <v>50.528820000000003</v>
      </c>
      <c r="H357" s="6">
        <v>53.730229999999999</v>
      </c>
      <c r="I357" s="6">
        <v>51.491599999999998</v>
      </c>
      <c r="J357" s="6">
        <v>59.797870000000003</v>
      </c>
      <c r="K357" s="6">
        <v>62.566099999999999</v>
      </c>
      <c r="L357" s="6">
        <v>60.663200000000003</v>
      </c>
      <c r="M357" s="6">
        <v>68.723820000000003</v>
      </c>
      <c r="N357" s="6">
        <v>71.400419999999997</v>
      </c>
      <c r="O357" s="6">
        <v>69.832970000000003</v>
      </c>
      <c r="P357" s="1">
        <v>355</v>
      </c>
    </row>
    <row r="358" spans="1:16">
      <c r="A358" t="str">
        <f t="shared" si="5"/>
        <v>Livingston_IPSL85_2099_fall</v>
      </c>
      <c r="B358" t="s">
        <v>5</v>
      </c>
      <c r="D358" t="s">
        <v>18</v>
      </c>
      <c r="E358">
        <v>2099</v>
      </c>
      <c r="F358" t="s">
        <v>52</v>
      </c>
      <c r="G358" s="6">
        <v>50.194890000000001</v>
      </c>
      <c r="H358" s="6">
        <v>51.215020000000003</v>
      </c>
      <c r="I358" s="6">
        <v>50.656970000000001</v>
      </c>
      <c r="J358" s="6">
        <v>59.91133</v>
      </c>
      <c r="K358" s="6">
        <v>60.705370000000002</v>
      </c>
      <c r="L358" s="6">
        <v>60.209200000000003</v>
      </c>
      <c r="M358" s="6">
        <v>68.847470000000001</v>
      </c>
      <c r="N358" s="6">
        <v>70.425169999999994</v>
      </c>
      <c r="O358" s="6">
        <v>69.761930000000007</v>
      </c>
      <c r="P358" s="1">
        <v>356</v>
      </c>
    </row>
    <row r="359" spans="1:16">
      <c r="A359" t="str">
        <f t="shared" si="5"/>
        <v>Washtenaw_IPSL85_2099_fall</v>
      </c>
      <c r="B359" t="s">
        <v>6</v>
      </c>
      <c r="D359" t="s">
        <v>18</v>
      </c>
      <c r="E359">
        <v>2099</v>
      </c>
      <c r="F359" t="s">
        <v>52</v>
      </c>
      <c r="G359" s="6">
        <v>50.308979999999998</v>
      </c>
      <c r="H359" s="6">
        <v>52.355289999999997</v>
      </c>
      <c r="I359" s="6">
        <v>51.132309999999997</v>
      </c>
      <c r="J359" s="6">
        <v>60.331829999999997</v>
      </c>
      <c r="K359" s="6">
        <v>61.972499999999997</v>
      </c>
      <c r="L359" s="6">
        <v>61.019449999999999</v>
      </c>
      <c r="M359" s="6">
        <v>70.082719999999995</v>
      </c>
      <c r="N359" s="6">
        <v>72.085470000000001</v>
      </c>
      <c r="O359" s="6">
        <v>70.909480000000002</v>
      </c>
      <c r="P359" s="1">
        <v>357</v>
      </c>
    </row>
    <row r="360" spans="1:16">
      <c r="A360" t="str">
        <f t="shared" si="5"/>
        <v>Monroe_IPSL85_2099_winter</v>
      </c>
      <c r="B360" t="s">
        <v>0</v>
      </c>
      <c r="D360" t="s">
        <v>18</v>
      </c>
      <c r="E360">
        <v>2099</v>
      </c>
      <c r="F360" t="s">
        <v>53</v>
      </c>
      <c r="G360" s="6">
        <v>27.639299999999999</v>
      </c>
      <c r="H360" s="6">
        <v>31.27176</v>
      </c>
      <c r="I360" s="6">
        <v>29.401199999999999</v>
      </c>
      <c r="J360" s="6">
        <v>35.66724</v>
      </c>
      <c r="K360" s="6">
        <v>38.234549999999999</v>
      </c>
      <c r="L360" s="6">
        <v>36.840670000000003</v>
      </c>
      <c r="M360" s="6">
        <v>42.20722</v>
      </c>
      <c r="N360" s="6">
        <v>44.130429999999997</v>
      </c>
      <c r="O360" s="6">
        <v>43.05585</v>
      </c>
      <c r="P360" s="1">
        <v>358</v>
      </c>
    </row>
    <row r="361" spans="1:16">
      <c r="A361" t="str">
        <f t="shared" si="5"/>
        <v>Macomb_IPSL85_2099_winter</v>
      </c>
      <c r="B361" t="s">
        <v>1</v>
      </c>
      <c r="D361" t="s">
        <v>18</v>
      </c>
      <c r="E361">
        <v>2099</v>
      </c>
      <c r="F361" t="s">
        <v>53</v>
      </c>
      <c r="G361" s="6">
        <v>26.20025</v>
      </c>
      <c r="H361" s="6">
        <v>31.147670000000002</v>
      </c>
      <c r="I361" s="6">
        <v>28.29992</v>
      </c>
      <c r="J361" s="6">
        <v>34.34937</v>
      </c>
      <c r="K361" s="6">
        <v>37.687730000000002</v>
      </c>
      <c r="L361" s="6">
        <v>35.780540000000002</v>
      </c>
      <c r="M361" s="6">
        <v>40.66386</v>
      </c>
      <c r="N361" s="6">
        <v>43.059379999999997</v>
      </c>
      <c r="O361" s="6">
        <v>41.938969999999998</v>
      </c>
      <c r="P361" s="1">
        <v>359</v>
      </c>
    </row>
    <row r="362" spans="1:16">
      <c r="A362" t="str">
        <f t="shared" si="5"/>
        <v>St. Clair_IPSL85_2099_winter</v>
      </c>
      <c r="B362" t="s">
        <v>2</v>
      </c>
      <c r="D362" t="s">
        <v>18</v>
      </c>
      <c r="E362">
        <v>2099</v>
      </c>
      <c r="F362" t="s">
        <v>53</v>
      </c>
      <c r="G362" s="6">
        <v>25.562439999999999</v>
      </c>
      <c r="H362" s="6">
        <v>29.625900000000001</v>
      </c>
      <c r="I362" s="6">
        <v>27.431470000000001</v>
      </c>
      <c r="J362" s="6">
        <v>33.578200000000002</v>
      </c>
      <c r="K362" s="6">
        <v>36.566459999999999</v>
      </c>
      <c r="L362" s="6">
        <v>34.915190000000003</v>
      </c>
      <c r="M362" s="6">
        <v>39.942340000000002</v>
      </c>
      <c r="N362" s="6">
        <v>42.143450000000001</v>
      </c>
      <c r="O362" s="6">
        <v>40.942210000000003</v>
      </c>
      <c r="P362" s="1">
        <v>360</v>
      </c>
    </row>
    <row r="363" spans="1:16">
      <c r="A363" t="str">
        <f t="shared" si="5"/>
        <v>Wayne_IPSL85_2099_winter</v>
      </c>
      <c r="B363" t="s">
        <v>3</v>
      </c>
      <c r="D363" t="s">
        <v>18</v>
      </c>
      <c r="E363">
        <v>2099</v>
      </c>
      <c r="F363" t="s">
        <v>53</v>
      </c>
      <c r="G363" s="6">
        <v>28.069520000000001</v>
      </c>
      <c r="H363" s="6">
        <v>31.376840000000001</v>
      </c>
      <c r="I363" s="6">
        <v>29.603110000000001</v>
      </c>
      <c r="J363" s="6">
        <v>35.716679999999997</v>
      </c>
      <c r="K363" s="6">
        <v>37.687460000000002</v>
      </c>
      <c r="L363" s="6">
        <v>36.784010000000002</v>
      </c>
      <c r="M363" s="6">
        <v>41.94849</v>
      </c>
      <c r="N363" s="6">
        <v>43.551400000000001</v>
      </c>
      <c r="O363" s="6">
        <v>42.691969999999998</v>
      </c>
      <c r="P363" s="1">
        <v>361</v>
      </c>
    </row>
    <row r="364" spans="1:16">
      <c r="A364" t="str">
        <f t="shared" si="5"/>
        <v>Oakland_IPSL85_2099_winter</v>
      </c>
      <c r="B364" t="s">
        <v>4</v>
      </c>
      <c r="D364" t="s">
        <v>18</v>
      </c>
      <c r="E364">
        <v>2099</v>
      </c>
      <c r="F364" t="s">
        <v>53</v>
      </c>
      <c r="G364" s="6">
        <v>26.662279999999999</v>
      </c>
      <c r="H364" s="6">
        <v>30.185269999999999</v>
      </c>
      <c r="I364" s="6">
        <v>27.72045</v>
      </c>
      <c r="J364" s="6">
        <v>34.215350000000001</v>
      </c>
      <c r="K364" s="6">
        <v>37.217109999999998</v>
      </c>
      <c r="L364" s="6">
        <v>35.072110000000002</v>
      </c>
      <c r="M364" s="6">
        <v>40.18403</v>
      </c>
      <c r="N364" s="6">
        <v>42.969070000000002</v>
      </c>
      <c r="O364" s="6">
        <v>41.165779999999998</v>
      </c>
      <c r="P364" s="1">
        <v>362</v>
      </c>
    </row>
    <row r="365" spans="1:16">
      <c r="A365" t="str">
        <f t="shared" si="5"/>
        <v>Livingston_IPSL85_2099_winter</v>
      </c>
      <c r="B365" t="s">
        <v>5</v>
      </c>
      <c r="D365" t="s">
        <v>18</v>
      </c>
      <c r="E365">
        <v>2099</v>
      </c>
      <c r="F365" t="s">
        <v>53</v>
      </c>
      <c r="G365" s="6">
        <v>26.886130000000001</v>
      </c>
      <c r="H365" s="6">
        <v>27.688400000000001</v>
      </c>
      <c r="I365" s="6">
        <v>27.26933</v>
      </c>
      <c r="J365" s="6">
        <v>34.476649999999999</v>
      </c>
      <c r="K365" s="6">
        <v>35.284849999999999</v>
      </c>
      <c r="L365" s="6">
        <v>34.901269999999997</v>
      </c>
      <c r="M365" s="6">
        <v>40.49671</v>
      </c>
      <c r="N365" s="6">
        <v>41.666530000000002</v>
      </c>
      <c r="O365" s="6">
        <v>41.206119999999999</v>
      </c>
      <c r="P365" s="1">
        <v>363</v>
      </c>
    </row>
    <row r="366" spans="1:16">
      <c r="A366" t="str">
        <f t="shared" si="5"/>
        <v>Washtenaw_IPSL85_2099_winter</v>
      </c>
      <c r="B366" t="s">
        <v>6</v>
      </c>
      <c r="D366" t="s">
        <v>18</v>
      </c>
      <c r="E366">
        <v>2099</v>
      </c>
      <c r="F366" t="s">
        <v>53</v>
      </c>
      <c r="G366" s="6">
        <v>27.23038</v>
      </c>
      <c r="H366" s="6">
        <v>29.268619999999999</v>
      </c>
      <c r="I366" s="6">
        <v>28.000250000000001</v>
      </c>
      <c r="J366" s="6">
        <v>34.951740000000001</v>
      </c>
      <c r="K366" s="6">
        <v>36.699950000000001</v>
      </c>
      <c r="L366" s="6">
        <v>35.631039999999999</v>
      </c>
      <c r="M366" s="6">
        <v>41.405329999999999</v>
      </c>
      <c r="N366" s="6">
        <v>42.945720000000001</v>
      </c>
      <c r="O366" s="6">
        <v>42.014429999999997</v>
      </c>
      <c r="P366" s="1">
        <v>364</v>
      </c>
    </row>
    <row r="367" spans="1:16">
      <c r="A367" t="str">
        <f t="shared" si="5"/>
        <v>SEMCOG_GridMET_2009_Spring</v>
      </c>
      <c r="B367" s="1" t="s">
        <v>70</v>
      </c>
      <c r="D367" t="s">
        <v>11</v>
      </c>
      <c r="E367">
        <v>2009</v>
      </c>
      <c r="F367" t="s">
        <v>20</v>
      </c>
      <c r="G367" s="6">
        <f>AVERAGEIFS(G$3:G$366,$D$3:$D$366,$D367,$F$3:$F$366,$F367,$E$3:$E$366,$E367)</f>
        <v>35.61356285714286</v>
      </c>
      <c r="H367" s="6">
        <f t="shared" ref="H367:P382" si="6">AVERAGEIFS(H$3:H$366,$D$3:$D$366,$D367,$F$3:$F$366,$F367,$E$3:$E$366,$E367)</f>
        <v>38.608265714285714</v>
      </c>
      <c r="I367" s="6">
        <f t="shared" si="6"/>
        <v>36.910788571428569</v>
      </c>
      <c r="J367" s="6">
        <f t="shared" si="6"/>
        <v>46.224684285714297</v>
      </c>
      <c r="K367" s="6">
        <f t="shared" si="6"/>
        <v>48.295268571428572</v>
      </c>
      <c r="L367" s="6">
        <f t="shared" si="6"/>
        <v>47.12547285714286</v>
      </c>
      <c r="M367" s="6">
        <f t="shared" si="6"/>
        <v>56.128751428571427</v>
      </c>
      <c r="N367" s="6">
        <f t="shared" si="6"/>
        <v>58.389565714285716</v>
      </c>
      <c r="O367" s="6">
        <f t="shared" si="6"/>
        <v>57.340154285714277</v>
      </c>
      <c r="P367" s="6">
        <f t="shared" si="6"/>
        <v>4</v>
      </c>
    </row>
    <row r="368" spans="1:16">
      <c r="A368" t="str">
        <f t="shared" si="5"/>
        <v>SEMCOG_GridMET_2009_Summer</v>
      </c>
      <c r="B368" s="1" t="s">
        <v>70</v>
      </c>
      <c r="D368" t="s">
        <v>11</v>
      </c>
      <c r="E368">
        <v>2009</v>
      </c>
      <c r="F368" t="s">
        <v>21</v>
      </c>
      <c r="G368" s="6">
        <f t="shared" ref="G368:P399" si="7">AVERAGEIFS(G$3:G$366,$D$3:$D$366,$D368,$F$3:$F$366,$F368,$E$3:$E$366,$E368)</f>
        <v>57.615248571428573</v>
      </c>
      <c r="H368" s="6">
        <f t="shared" si="6"/>
        <v>61.365479999999998</v>
      </c>
      <c r="I368" s="6">
        <f t="shared" si="6"/>
        <v>59.304084285714289</v>
      </c>
      <c r="J368" s="6">
        <f t="shared" si="6"/>
        <v>68.847552857142873</v>
      </c>
      <c r="K368" s="6">
        <f t="shared" si="6"/>
        <v>71.334762857142849</v>
      </c>
      <c r="L368" s="6">
        <f t="shared" si="6"/>
        <v>69.927471428571423</v>
      </c>
      <c r="M368" s="6">
        <f t="shared" si="6"/>
        <v>79.377861428571435</v>
      </c>
      <c r="N368" s="6">
        <f t="shared" si="6"/>
        <v>81.58079428571429</v>
      </c>
      <c r="O368" s="6">
        <f t="shared" si="6"/>
        <v>80.55085714285714</v>
      </c>
      <c r="P368" s="6">
        <f t="shared" si="6"/>
        <v>11</v>
      </c>
    </row>
    <row r="369" spans="1:16">
      <c r="A369" t="str">
        <f t="shared" si="5"/>
        <v>SEMCOG_GridMET_2009_Fall</v>
      </c>
      <c r="B369" s="1" t="s">
        <v>70</v>
      </c>
      <c r="D369" t="s">
        <v>11</v>
      </c>
      <c r="E369">
        <v>2009</v>
      </c>
      <c r="F369" t="s">
        <v>22</v>
      </c>
      <c r="G369" s="6">
        <f t="shared" si="7"/>
        <v>39.984899999999996</v>
      </c>
      <c r="H369" s="6">
        <f t="shared" si="6"/>
        <v>43.383662857142852</v>
      </c>
      <c r="I369" s="6">
        <f t="shared" si="6"/>
        <v>41.45467142857143</v>
      </c>
      <c r="J369" s="6">
        <f t="shared" si="6"/>
        <v>49.868525714285703</v>
      </c>
      <c r="K369" s="6">
        <f t="shared" si="6"/>
        <v>52.089954285714285</v>
      </c>
      <c r="L369" s="6">
        <f t="shared" si="6"/>
        <v>50.76707714285714</v>
      </c>
      <c r="M369" s="6">
        <f t="shared" si="6"/>
        <v>58.960195714285717</v>
      </c>
      <c r="N369" s="6">
        <f t="shared" si="6"/>
        <v>61.13775714285714</v>
      </c>
      <c r="O369" s="6">
        <f t="shared" si="6"/>
        <v>60.079477142857137</v>
      </c>
      <c r="P369" s="6">
        <f t="shared" si="6"/>
        <v>18</v>
      </c>
    </row>
    <row r="370" spans="1:16">
      <c r="A370" t="str">
        <f t="shared" si="5"/>
        <v>SEMCOG_GridMET_2009_Winter</v>
      </c>
      <c r="B370" s="1" t="s">
        <v>70</v>
      </c>
      <c r="D370" t="s">
        <v>11</v>
      </c>
      <c r="E370">
        <v>2009</v>
      </c>
      <c r="F370" t="s">
        <v>23</v>
      </c>
      <c r="G370" s="6">
        <f t="shared" si="7"/>
        <v>17.599110000000003</v>
      </c>
      <c r="H370" s="6">
        <f t="shared" si="6"/>
        <v>20.864324285714286</v>
      </c>
      <c r="I370" s="6">
        <f t="shared" si="6"/>
        <v>18.974092857142857</v>
      </c>
      <c r="J370" s="6">
        <f t="shared" si="6"/>
        <v>25.69285</v>
      </c>
      <c r="K370" s="6">
        <f t="shared" si="6"/>
        <v>28.107957142857142</v>
      </c>
      <c r="L370" s="6">
        <f t="shared" si="6"/>
        <v>26.711001428571425</v>
      </c>
      <c r="M370" s="6">
        <f t="shared" si="6"/>
        <v>32.566105714285712</v>
      </c>
      <c r="N370" s="6">
        <f t="shared" si="6"/>
        <v>34.504071428571429</v>
      </c>
      <c r="O370" s="6">
        <f t="shared" si="6"/>
        <v>33.428344285714289</v>
      </c>
      <c r="P370" s="6">
        <f t="shared" si="6"/>
        <v>25</v>
      </c>
    </row>
    <row r="371" spans="1:16">
      <c r="A371" t="str">
        <f t="shared" si="5"/>
        <v>SEMCOG_HAD45_2039_Spring</v>
      </c>
      <c r="B371" s="1" t="s">
        <v>70</v>
      </c>
      <c r="D371" t="s">
        <v>15</v>
      </c>
      <c r="E371">
        <v>2039</v>
      </c>
      <c r="F371" t="s">
        <v>20</v>
      </c>
      <c r="G371" s="6">
        <f t="shared" si="7"/>
        <v>38.316697142857144</v>
      </c>
      <c r="H371" s="6">
        <f t="shared" si="6"/>
        <v>41.31503</v>
      </c>
      <c r="I371" s="6">
        <f t="shared" si="6"/>
        <v>39.61403142857143</v>
      </c>
      <c r="J371" s="6">
        <f t="shared" si="6"/>
        <v>48.898398571428572</v>
      </c>
      <c r="K371" s="6">
        <f t="shared" si="6"/>
        <v>50.956898571428567</v>
      </c>
      <c r="L371" s="6">
        <f t="shared" si="6"/>
        <v>49.792065714285705</v>
      </c>
      <c r="M371" s="6">
        <f t="shared" si="6"/>
        <v>58.77663571428571</v>
      </c>
      <c r="N371" s="6">
        <f t="shared" si="6"/>
        <v>61.034782857142872</v>
      </c>
      <c r="O371" s="6">
        <f t="shared" si="6"/>
        <v>59.982814285714277</v>
      </c>
      <c r="P371" s="6">
        <f t="shared" si="6"/>
        <v>32</v>
      </c>
    </row>
    <row r="372" spans="1:16">
      <c r="A372" t="str">
        <f t="shared" si="5"/>
        <v>SEMCOG_HAD45_2039_Summer</v>
      </c>
      <c r="B372" s="1" t="s">
        <v>70</v>
      </c>
      <c r="D372" t="s">
        <v>15</v>
      </c>
      <c r="E372">
        <v>2039</v>
      </c>
      <c r="F372" t="s">
        <v>21</v>
      </c>
      <c r="G372" s="6">
        <f t="shared" si="7"/>
        <v>60.665557142857146</v>
      </c>
      <c r="H372" s="6">
        <f t="shared" si="6"/>
        <v>64.398421428571424</v>
      </c>
      <c r="I372" s="6">
        <f t="shared" si="6"/>
        <v>62.349000000000004</v>
      </c>
      <c r="J372" s="6">
        <f t="shared" si="6"/>
        <v>72.325492857142848</v>
      </c>
      <c r="K372" s="6">
        <f t="shared" si="6"/>
        <v>74.779340000000005</v>
      </c>
      <c r="L372" s="6">
        <f t="shared" si="6"/>
        <v>73.398481428571444</v>
      </c>
      <c r="M372" s="6">
        <f t="shared" si="6"/>
        <v>83.324471428571428</v>
      </c>
      <c r="N372" s="6">
        <f t="shared" si="6"/>
        <v>85.474637142857162</v>
      </c>
      <c r="O372" s="6">
        <f t="shared" si="6"/>
        <v>84.477615714285704</v>
      </c>
      <c r="P372" s="6">
        <f t="shared" si="6"/>
        <v>39</v>
      </c>
    </row>
    <row r="373" spans="1:16">
      <c r="A373" t="str">
        <f t="shared" si="5"/>
        <v>SEMCOG_HAD45_2039_Fall</v>
      </c>
      <c r="B373" s="1" t="s">
        <v>70</v>
      </c>
      <c r="D373" t="s">
        <v>15</v>
      </c>
      <c r="E373">
        <v>2039</v>
      </c>
      <c r="F373" t="s">
        <v>22</v>
      </c>
      <c r="G373" s="6">
        <f t="shared" si="7"/>
        <v>43.776997142857148</v>
      </c>
      <c r="H373" s="6">
        <f t="shared" si="6"/>
        <v>47.154922857142857</v>
      </c>
      <c r="I373" s="6">
        <f t="shared" si="6"/>
        <v>45.237075714285716</v>
      </c>
      <c r="J373" s="6">
        <f t="shared" si="6"/>
        <v>54.092019999999998</v>
      </c>
      <c r="K373" s="6">
        <f t="shared" si="6"/>
        <v>56.28783571428572</v>
      </c>
      <c r="L373" s="6">
        <f t="shared" si="6"/>
        <v>54.978444285714275</v>
      </c>
      <c r="M373" s="6">
        <f t="shared" si="6"/>
        <v>63.599328571428565</v>
      </c>
      <c r="N373" s="6">
        <f t="shared" si="6"/>
        <v>65.77525</v>
      </c>
      <c r="O373" s="6">
        <f t="shared" si="6"/>
        <v>64.723110000000005</v>
      </c>
      <c r="P373" s="6">
        <f t="shared" si="6"/>
        <v>46</v>
      </c>
    </row>
    <row r="374" spans="1:16">
      <c r="A374" t="str">
        <f t="shared" si="5"/>
        <v>SEMCOG_HAD45_2039_Winter</v>
      </c>
      <c r="B374" s="1" t="s">
        <v>70</v>
      </c>
      <c r="D374" t="s">
        <v>15</v>
      </c>
      <c r="E374">
        <v>2039</v>
      </c>
      <c r="F374" t="s">
        <v>23</v>
      </c>
      <c r="G374" s="6">
        <f t="shared" si="7"/>
        <v>20.714855714285715</v>
      </c>
      <c r="H374" s="6">
        <f t="shared" si="6"/>
        <v>23.878948571428566</v>
      </c>
      <c r="I374" s="6">
        <f t="shared" si="6"/>
        <v>22.068044285714286</v>
      </c>
      <c r="J374" s="6">
        <f t="shared" si="6"/>
        <v>28.744902857142854</v>
      </c>
      <c r="K374" s="6">
        <f t="shared" si="6"/>
        <v>31.013841428571428</v>
      </c>
      <c r="L374" s="6">
        <f t="shared" si="6"/>
        <v>29.709232857142858</v>
      </c>
      <c r="M374" s="6">
        <f t="shared" si="6"/>
        <v>34.963850000000001</v>
      </c>
      <c r="N374" s="6">
        <f t="shared" si="6"/>
        <v>36.789868571428563</v>
      </c>
      <c r="O374" s="6">
        <f t="shared" si="6"/>
        <v>35.789341428571433</v>
      </c>
      <c r="P374" s="6">
        <f t="shared" si="6"/>
        <v>53</v>
      </c>
    </row>
    <row r="375" spans="1:16">
      <c r="A375" t="str">
        <f t="shared" si="5"/>
        <v>SEMCOG_HAD45_2069_Spring</v>
      </c>
      <c r="B375" s="1" t="s">
        <v>70</v>
      </c>
      <c r="D375" t="s">
        <v>15</v>
      </c>
      <c r="E375">
        <v>2069</v>
      </c>
      <c r="F375" t="s">
        <v>20</v>
      </c>
      <c r="G375" s="6">
        <f t="shared" si="7"/>
        <v>40.906487142857145</v>
      </c>
      <c r="H375" s="6">
        <f t="shared" si="6"/>
        <v>43.916584285714279</v>
      </c>
      <c r="I375" s="6">
        <f t="shared" si="6"/>
        <v>42.218651428571427</v>
      </c>
      <c r="J375" s="6">
        <f t="shared" si="6"/>
        <v>51.302985714285718</v>
      </c>
      <c r="K375" s="6">
        <f t="shared" si="6"/>
        <v>53.373775714285721</v>
      </c>
      <c r="L375" s="6">
        <f t="shared" si="6"/>
        <v>52.200575714285712</v>
      </c>
      <c r="M375" s="6">
        <f t="shared" si="6"/>
        <v>60.981491428571424</v>
      </c>
      <c r="N375" s="6">
        <f t="shared" si="6"/>
        <v>63.227472857142857</v>
      </c>
      <c r="O375" s="6">
        <f t="shared" si="6"/>
        <v>62.186188571428566</v>
      </c>
      <c r="P375" s="6">
        <f t="shared" si="6"/>
        <v>60</v>
      </c>
    </row>
    <row r="376" spans="1:16">
      <c r="A376" t="str">
        <f t="shared" si="5"/>
        <v>SEMCOG_HAD45_2069_Summer</v>
      </c>
      <c r="B376" s="1" t="s">
        <v>70</v>
      </c>
      <c r="D376" t="s">
        <v>15</v>
      </c>
      <c r="E376">
        <v>2069</v>
      </c>
      <c r="F376" t="s">
        <v>21</v>
      </c>
      <c r="G376" s="6">
        <f t="shared" si="7"/>
        <v>63.268547142857145</v>
      </c>
      <c r="H376" s="6">
        <f t="shared" si="6"/>
        <v>67.053280000000001</v>
      </c>
      <c r="I376" s="6">
        <f t="shared" si="6"/>
        <v>64.971637142857134</v>
      </c>
      <c r="J376" s="6">
        <f t="shared" si="6"/>
        <v>75.287608571428564</v>
      </c>
      <c r="K376" s="6">
        <f t="shared" si="6"/>
        <v>77.809907142857142</v>
      </c>
      <c r="L376" s="6">
        <f t="shared" si="6"/>
        <v>76.378197142857147</v>
      </c>
      <c r="M376" s="6">
        <f t="shared" si="6"/>
        <v>86.615098571428589</v>
      </c>
      <c r="N376" s="6">
        <f t="shared" si="6"/>
        <v>88.894031428571438</v>
      </c>
      <c r="O376" s="6">
        <f t="shared" si="6"/>
        <v>87.817722857142854</v>
      </c>
      <c r="P376" s="6">
        <f t="shared" si="6"/>
        <v>67</v>
      </c>
    </row>
    <row r="377" spans="1:16">
      <c r="A377" t="str">
        <f t="shared" si="5"/>
        <v>SEMCOG_HAD45_2069_Fall</v>
      </c>
      <c r="B377" s="1" t="s">
        <v>70</v>
      </c>
      <c r="D377" t="s">
        <v>15</v>
      </c>
      <c r="E377">
        <v>2069</v>
      </c>
      <c r="F377" t="s">
        <v>22</v>
      </c>
      <c r="G377" s="6">
        <f t="shared" si="7"/>
        <v>45.537962857142858</v>
      </c>
      <c r="H377" s="6">
        <f t="shared" si="6"/>
        <v>48.945182857142854</v>
      </c>
      <c r="I377" s="6">
        <f t="shared" si="6"/>
        <v>47.005879999999998</v>
      </c>
      <c r="J377" s="6">
        <f t="shared" si="6"/>
        <v>55.988084285714294</v>
      </c>
      <c r="K377" s="6">
        <f t="shared" si="6"/>
        <v>58.210441428571428</v>
      </c>
      <c r="L377" s="6">
        <f t="shared" si="6"/>
        <v>56.885389999999994</v>
      </c>
      <c r="M377" s="6">
        <f t="shared" si="6"/>
        <v>65.626415714285713</v>
      </c>
      <c r="N377" s="6">
        <f t="shared" si="6"/>
        <v>67.809728571428579</v>
      </c>
      <c r="O377" s="6">
        <f t="shared" si="6"/>
        <v>66.749690000000001</v>
      </c>
      <c r="P377" s="6">
        <f t="shared" si="6"/>
        <v>74</v>
      </c>
    </row>
    <row r="378" spans="1:16">
      <c r="A378" t="str">
        <f t="shared" si="5"/>
        <v>SEMCOG_HAD45_2069_Winter</v>
      </c>
      <c r="B378" s="1" t="s">
        <v>70</v>
      </c>
      <c r="D378" t="s">
        <v>15</v>
      </c>
      <c r="E378">
        <v>2069</v>
      </c>
      <c r="F378" t="s">
        <v>23</v>
      </c>
      <c r="G378" s="6">
        <f t="shared" si="7"/>
        <v>26.995291428571427</v>
      </c>
      <c r="H378" s="6">
        <f t="shared" si="6"/>
        <v>30.124779999999998</v>
      </c>
      <c r="I378" s="6">
        <f t="shared" si="6"/>
        <v>28.341648571428575</v>
      </c>
      <c r="J378" s="6">
        <f t="shared" si="6"/>
        <v>34.39846</v>
      </c>
      <c r="K378" s="6">
        <f t="shared" si="6"/>
        <v>36.658542857142848</v>
      </c>
      <c r="L378" s="6">
        <f t="shared" si="6"/>
        <v>35.358319999999999</v>
      </c>
      <c r="M378" s="6">
        <f t="shared" si="6"/>
        <v>40.769887142857151</v>
      </c>
      <c r="N378" s="6">
        <f t="shared" si="6"/>
        <v>42.603390000000005</v>
      </c>
      <c r="O378" s="6">
        <f t="shared" si="6"/>
        <v>41.600191428571428</v>
      </c>
      <c r="P378" s="6">
        <f t="shared" si="6"/>
        <v>81</v>
      </c>
    </row>
    <row r="379" spans="1:16">
      <c r="A379" t="str">
        <f t="shared" si="5"/>
        <v>SEMCOG_HAD45_2099_Spring</v>
      </c>
      <c r="B379" s="1" t="s">
        <v>70</v>
      </c>
      <c r="D379" t="s">
        <v>15</v>
      </c>
      <c r="E379">
        <v>2099</v>
      </c>
      <c r="F379" t="s">
        <v>20</v>
      </c>
      <c r="G379" s="6">
        <f t="shared" si="7"/>
        <v>42.245711428571433</v>
      </c>
      <c r="H379" s="6">
        <f t="shared" si="6"/>
        <v>45.277037142857139</v>
      </c>
      <c r="I379" s="6">
        <f t="shared" si="6"/>
        <v>43.572375714285712</v>
      </c>
      <c r="J379" s="6">
        <f t="shared" si="6"/>
        <v>52.633345714285717</v>
      </c>
      <c r="K379" s="6">
        <f t="shared" si="6"/>
        <v>54.69632714285715</v>
      </c>
      <c r="L379" s="6">
        <f t="shared" si="6"/>
        <v>53.530697142857136</v>
      </c>
      <c r="M379" s="6">
        <f t="shared" si="6"/>
        <v>62.286234285714279</v>
      </c>
      <c r="N379" s="6">
        <f t="shared" si="6"/>
        <v>64.518407142857143</v>
      </c>
      <c r="O379" s="6">
        <f t="shared" si="6"/>
        <v>63.484354285714282</v>
      </c>
      <c r="P379" s="6">
        <f t="shared" si="6"/>
        <v>88</v>
      </c>
    </row>
    <row r="380" spans="1:16">
      <c r="A380" t="str">
        <f t="shared" si="5"/>
        <v>SEMCOG_HAD45_2099_Summer</v>
      </c>
      <c r="B380" s="1" t="s">
        <v>70</v>
      </c>
      <c r="D380" t="s">
        <v>15</v>
      </c>
      <c r="E380">
        <v>2099</v>
      </c>
      <c r="F380" t="s">
        <v>21</v>
      </c>
      <c r="G380" s="6">
        <f t="shared" si="7"/>
        <v>65.686284285714279</v>
      </c>
      <c r="H380" s="6">
        <f t="shared" si="6"/>
        <v>69.437681428571437</v>
      </c>
      <c r="I380" s="6">
        <f t="shared" si="6"/>
        <v>67.374394285714288</v>
      </c>
      <c r="J380" s="6">
        <f t="shared" si="6"/>
        <v>77.791855714285703</v>
      </c>
      <c r="K380" s="6">
        <f t="shared" si="6"/>
        <v>80.27178428571429</v>
      </c>
      <c r="L380" s="6">
        <f t="shared" si="6"/>
        <v>78.861347142857156</v>
      </c>
      <c r="M380" s="6">
        <f t="shared" si="6"/>
        <v>89.214298571428571</v>
      </c>
      <c r="N380" s="6">
        <f t="shared" si="6"/>
        <v>91.464187142857142</v>
      </c>
      <c r="O380" s="6">
        <f t="shared" si="6"/>
        <v>90.400970000000001</v>
      </c>
      <c r="P380" s="6">
        <f t="shared" si="6"/>
        <v>95</v>
      </c>
    </row>
    <row r="381" spans="1:16">
      <c r="A381" t="str">
        <f t="shared" si="5"/>
        <v>SEMCOG_HAD45_2099_Fall</v>
      </c>
      <c r="B381" s="1" t="s">
        <v>70</v>
      </c>
      <c r="D381" t="s">
        <v>15</v>
      </c>
      <c r="E381">
        <v>2099</v>
      </c>
      <c r="F381" t="s">
        <v>22</v>
      </c>
      <c r="G381" s="6">
        <f t="shared" si="7"/>
        <v>47.938735714285713</v>
      </c>
      <c r="H381" s="6">
        <f t="shared" si="6"/>
        <v>51.312480000000001</v>
      </c>
      <c r="I381" s="6">
        <f t="shared" si="6"/>
        <v>49.398431428571428</v>
      </c>
      <c r="J381" s="6">
        <f t="shared" si="6"/>
        <v>58.641665714285729</v>
      </c>
      <c r="K381" s="6">
        <f t="shared" si="6"/>
        <v>60.826452857142854</v>
      </c>
      <c r="L381" s="6">
        <f t="shared" si="6"/>
        <v>59.51972428571429</v>
      </c>
      <c r="M381" s="6">
        <f t="shared" si="6"/>
        <v>68.510274285714289</v>
      </c>
      <c r="N381" s="6">
        <f t="shared" si="6"/>
        <v>70.684459999999987</v>
      </c>
      <c r="O381" s="6">
        <f t="shared" si="6"/>
        <v>69.637025714285713</v>
      </c>
      <c r="P381" s="6">
        <f t="shared" si="6"/>
        <v>102</v>
      </c>
    </row>
    <row r="382" spans="1:16">
      <c r="A382" t="str">
        <f t="shared" si="5"/>
        <v>SEMCOG_HAD45_2099_Winter</v>
      </c>
      <c r="B382" s="1" t="s">
        <v>70</v>
      </c>
      <c r="D382" t="s">
        <v>15</v>
      </c>
      <c r="E382">
        <v>2099</v>
      </c>
      <c r="F382" t="s">
        <v>23</v>
      </c>
      <c r="G382" s="6">
        <f t="shared" si="7"/>
        <v>27.433067142857141</v>
      </c>
      <c r="H382" s="6">
        <f t="shared" si="6"/>
        <v>30.567247142857145</v>
      </c>
      <c r="I382" s="6">
        <f t="shared" si="6"/>
        <v>28.794532857142858</v>
      </c>
      <c r="J382" s="6">
        <f t="shared" si="6"/>
        <v>35.357784285714288</v>
      </c>
      <c r="K382" s="6">
        <f t="shared" si="6"/>
        <v>37.605915714285722</v>
      </c>
      <c r="L382" s="6">
        <f t="shared" si="6"/>
        <v>36.317820000000005</v>
      </c>
      <c r="M382" s="6">
        <f t="shared" si="6"/>
        <v>41.206437142857148</v>
      </c>
      <c r="N382" s="6">
        <f t="shared" si="6"/>
        <v>43.030647142857148</v>
      </c>
      <c r="O382" s="6">
        <f t="shared" si="6"/>
        <v>42.02993142857143</v>
      </c>
      <c r="P382" s="6">
        <f t="shared" si="6"/>
        <v>109</v>
      </c>
    </row>
    <row r="383" spans="1:16">
      <c r="A383" t="str">
        <f t="shared" si="5"/>
        <v>SEMCOG_HAD85_2039_Spring</v>
      </c>
      <c r="B383" s="1" t="s">
        <v>70</v>
      </c>
      <c r="D383" t="s">
        <v>16</v>
      </c>
      <c r="E383">
        <v>2039</v>
      </c>
      <c r="F383" t="s">
        <v>20</v>
      </c>
      <c r="G383" s="6">
        <f t="shared" si="7"/>
        <v>37.495657142857148</v>
      </c>
      <c r="H383" s="6">
        <f t="shared" si="7"/>
        <v>40.493771428571428</v>
      </c>
      <c r="I383" s="6">
        <f t="shared" si="7"/>
        <v>38.802577142857146</v>
      </c>
      <c r="J383" s="6">
        <f t="shared" si="7"/>
        <v>47.607971428571432</v>
      </c>
      <c r="K383" s="6">
        <f t="shared" si="7"/>
        <v>49.662201428571429</v>
      </c>
      <c r="L383" s="6">
        <f t="shared" si="7"/>
        <v>48.50423</v>
      </c>
      <c r="M383" s="6">
        <f t="shared" si="7"/>
        <v>56.992168571428572</v>
      </c>
      <c r="N383" s="6">
        <f t="shared" si="7"/>
        <v>59.253210000000003</v>
      </c>
      <c r="O383" s="6">
        <f t="shared" si="7"/>
        <v>58.202282857142855</v>
      </c>
      <c r="P383" s="6">
        <f t="shared" si="7"/>
        <v>116</v>
      </c>
    </row>
    <row r="384" spans="1:16">
      <c r="A384" t="str">
        <f t="shared" si="5"/>
        <v>SEMCOG_HAD85_2039_Summer</v>
      </c>
      <c r="B384" s="1" t="s">
        <v>70</v>
      </c>
      <c r="D384" t="s">
        <v>16</v>
      </c>
      <c r="E384">
        <v>2039</v>
      </c>
      <c r="F384" t="s">
        <v>21</v>
      </c>
      <c r="G384" s="6">
        <f t="shared" si="7"/>
        <v>60.588501428571426</v>
      </c>
      <c r="H384" s="6">
        <f t="shared" si="7"/>
        <v>64.29571285714286</v>
      </c>
      <c r="I384" s="6">
        <f t="shared" si="7"/>
        <v>62.259009999999996</v>
      </c>
      <c r="J384" s="6">
        <f t="shared" si="7"/>
        <v>72.102502857142852</v>
      </c>
      <c r="K384" s="6">
        <f t="shared" si="7"/>
        <v>74.551952857142851</v>
      </c>
      <c r="L384" s="6">
        <f t="shared" si="7"/>
        <v>73.17529857142857</v>
      </c>
      <c r="M384" s="6">
        <f t="shared" si="7"/>
        <v>82.973012857142862</v>
      </c>
      <c r="N384" s="6">
        <f t="shared" si="7"/>
        <v>85.139885714285711</v>
      </c>
      <c r="O384" s="6">
        <f t="shared" si="7"/>
        <v>84.13840857142857</v>
      </c>
      <c r="P384" s="6">
        <f t="shared" si="7"/>
        <v>123</v>
      </c>
    </row>
    <row r="385" spans="1:16">
      <c r="A385" t="str">
        <f t="shared" si="5"/>
        <v>SEMCOG_HAD85_2039_Fall</v>
      </c>
      <c r="B385" s="1" t="s">
        <v>70</v>
      </c>
      <c r="D385" t="s">
        <v>16</v>
      </c>
      <c r="E385">
        <v>2039</v>
      </c>
      <c r="F385" t="s">
        <v>22</v>
      </c>
      <c r="G385" s="6">
        <f t="shared" si="7"/>
        <v>43.752001428571425</v>
      </c>
      <c r="H385" s="6">
        <f t="shared" si="7"/>
        <v>47.161980000000007</v>
      </c>
      <c r="I385" s="6">
        <f t="shared" si="7"/>
        <v>45.220934285714286</v>
      </c>
      <c r="J385" s="6">
        <f t="shared" si="7"/>
        <v>53.757377142857145</v>
      </c>
      <c r="K385" s="6">
        <f t="shared" si="7"/>
        <v>55.969077142857138</v>
      </c>
      <c r="L385" s="6">
        <f t="shared" si="7"/>
        <v>54.65157</v>
      </c>
      <c r="M385" s="6">
        <f t="shared" si="7"/>
        <v>62.945234285714278</v>
      </c>
      <c r="N385" s="6">
        <f t="shared" si="7"/>
        <v>65.115489999999994</v>
      </c>
      <c r="O385" s="6">
        <f t="shared" si="7"/>
        <v>64.067844285714287</v>
      </c>
      <c r="P385" s="6">
        <f t="shared" si="7"/>
        <v>130</v>
      </c>
    </row>
    <row r="386" spans="1:16">
      <c r="A386" t="str">
        <f t="shared" si="5"/>
        <v>SEMCOG_HAD85_2039_Winter</v>
      </c>
      <c r="B386" s="1" t="s">
        <v>70</v>
      </c>
      <c r="D386" t="s">
        <v>16</v>
      </c>
      <c r="E386">
        <v>2039</v>
      </c>
      <c r="F386" t="s">
        <v>23</v>
      </c>
      <c r="G386" s="6">
        <f t="shared" si="7"/>
        <v>22.346505714285716</v>
      </c>
      <c r="H386" s="6">
        <f t="shared" si="7"/>
        <v>25.509588571428569</v>
      </c>
      <c r="I386" s="6">
        <f t="shared" si="7"/>
        <v>23.70804</v>
      </c>
      <c r="J386" s="6">
        <f t="shared" si="7"/>
        <v>30.425345714285719</v>
      </c>
      <c r="K386" s="6">
        <f t="shared" si="7"/>
        <v>32.723521428571431</v>
      </c>
      <c r="L386" s="6">
        <f t="shared" si="7"/>
        <v>31.400782857142854</v>
      </c>
      <c r="M386" s="6">
        <f t="shared" si="7"/>
        <v>36.465240000000001</v>
      </c>
      <c r="N386" s="6">
        <f t="shared" si="7"/>
        <v>38.29982428571428</v>
      </c>
      <c r="O386" s="6">
        <f t="shared" si="7"/>
        <v>37.290445714285717</v>
      </c>
      <c r="P386" s="6">
        <f t="shared" si="7"/>
        <v>137</v>
      </c>
    </row>
    <row r="387" spans="1:16">
      <c r="A387" t="str">
        <f t="shared" ref="A387:A418" si="8">_xlfn.CONCAT(B387,"_",D387,"_",E387,"_",F387)</f>
        <v>SEMCOG_HAD85_2069_Spring</v>
      </c>
      <c r="B387" s="1" t="s">
        <v>70</v>
      </c>
      <c r="D387" t="s">
        <v>16</v>
      </c>
      <c r="E387">
        <v>2069</v>
      </c>
      <c r="F387" t="s">
        <v>20</v>
      </c>
      <c r="G387" s="6">
        <f t="shared" si="7"/>
        <v>41.811862857142856</v>
      </c>
      <c r="H387" s="6">
        <f t="shared" si="7"/>
        <v>44.807355714285713</v>
      </c>
      <c r="I387" s="6">
        <f t="shared" si="7"/>
        <v>43.120367142857148</v>
      </c>
      <c r="J387" s="6">
        <f t="shared" si="7"/>
        <v>52.114855714285717</v>
      </c>
      <c r="K387" s="6">
        <f t="shared" si="7"/>
        <v>54.168810000000008</v>
      </c>
      <c r="L387" s="6">
        <f t="shared" si="7"/>
        <v>53.007155714285716</v>
      </c>
      <c r="M387" s="6">
        <f t="shared" si="7"/>
        <v>61.701894285714282</v>
      </c>
      <c r="N387" s="6">
        <f t="shared" si="7"/>
        <v>63.947461428571437</v>
      </c>
      <c r="O387" s="6">
        <f t="shared" si="7"/>
        <v>62.900505714285714</v>
      </c>
      <c r="P387" s="6">
        <f t="shared" si="7"/>
        <v>144</v>
      </c>
    </row>
    <row r="388" spans="1:16">
      <c r="A388" t="str">
        <f t="shared" si="8"/>
        <v>SEMCOG_HAD85_2069_Summer</v>
      </c>
      <c r="B388" s="1" t="s">
        <v>70</v>
      </c>
      <c r="D388" t="s">
        <v>16</v>
      </c>
      <c r="E388">
        <v>2069</v>
      </c>
      <c r="F388" t="s">
        <v>21</v>
      </c>
      <c r="G388" s="6">
        <f t="shared" si="7"/>
        <v>64.551130000000015</v>
      </c>
      <c r="H388" s="6">
        <f t="shared" si="7"/>
        <v>68.324862857142847</v>
      </c>
      <c r="I388" s="6">
        <f t="shared" si="7"/>
        <v>66.247221428571436</v>
      </c>
      <c r="J388" s="6">
        <f t="shared" si="7"/>
        <v>76.971675714285723</v>
      </c>
      <c r="K388" s="6">
        <f t="shared" si="7"/>
        <v>79.55948857142856</v>
      </c>
      <c r="L388" s="6">
        <f t="shared" si="7"/>
        <v>78.090812857142865</v>
      </c>
      <c r="M388" s="6">
        <f t="shared" si="7"/>
        <v>88.750328571428568</v>
      </c>
      <c r="N388" s="6">
        <f t="shared" si="7"/>
        <v>91.167904285714286</v>
      </c>
      <c r="O388" s="6">
        <f t="shared" si="7"/>
        <v>89.994612857142855</v>
      </c>
      <c r="P388" s="6">
        <f t="shared" si="7"/>
        <v>151</v>
      </c>
    </row>
    <row r="389" spans="1:16">
      <c r="A389" t="str">
        <f t="shared" si="8"/>
        <v>SEMCOG_HAD85_2069_Fall</v>
      </c>
      <c r="B389" s="1" t="s">
        <v>70</v>
      </c>
      <c r="D389" t="s">
        <v>16</v>
      </c>
      <c r="E389">
        <v>2069</v>
      </c>
      <c r="F389" t="s">
        <v>22</v>
      </c>
      <c r="G389" s="6">
        <f t="shared" si="7"/>
        <v>47.600222857142853</v>
      </c>
      <c r="H389" s="6">
        <f t="shared" si="7"/>
        <v>50.991474285714283</v>
      </c>
      <c r="I389" s="6">
        <f t="shared" si="7"/>
        <v>49.057617142857133</v>
      </c>
      <c r="J389" s="6">
        <f t="shared" si="7"/>
        <v>58.222112857142861</v>
      </c>
      <c r="K389" s="6">
        <f t="shared" si="7"/>
        <v>60.447817142857154</v>
      </c>
      <c r="L389" s="6">
        <f t="shared" si="7"/>
        <v>59.11635571428571</v>
      </c>
      <c r="M389" s="6">
        <f t="shared" si="7"/>
        <v>68.058748571428566</v>
      </c>
      <c r="N389" s="6">
        <f t="shared" si="7"/>
        <v>70.269708571428566</v>
      </c>
      <c r="O389" s="6">
        <f t="shared" si="7"/>
        <v>69.187218571428573</v>
      </c>
      <c r="P389" s="6">
        <f t="shared" si="7"/>
        <v>158</v>
      </c>
    </row>
    <row r="390" spans="1:16">
      <c r="A390" t="str">
        <f t="shared" si="8"/>
        <v>SEMCOG_HAD85_2069_Winter</v>
      </c>
      <c r="B390" s="1" t="s">
        <v>70</v>
      </c>
      <c r="D390" t="s">
        <v>16</v>
      </c>
      <c r="E390">
        <v>2069</v>
      </c>
      <c r="F390" t="s">
        <v>23</v>
      </c>
      <c r="G390" s="6">
        <f t="shared" si="7"/>
        <v>27.312162857142859</v>
      </c>
      <c r="H390" s="6">
        <f t="shared" si="7"/>
        <v>30.44631857142857</v>
      </c>
      <c r="I390" s="6">
        <f t="shared" si="7"/>
        <v>28.685787142857148</v>
      </c>
      <c r="J390" s="6">
        <f t="shared" si="7"/>
        <v>34.840960000000003</v>
      </c>
      <c r="K390" s="6">
        <f t="shared" si="7"/>
        <v>37.104092857142859</v>
      </c>
      <c r="L390" s="6">
        <f t="shared" si="7"/>
        <v>35.817081428571427</v>
      </c>
      <c r="M390" s="6">
        <f t="shared" si="7"/>
        <v>40.702071428571422</v>
      </c>
      <c r="N390" s="6">
        <f t="shared" si="7"/>
        <v>42.493894285714291</v>
      </c>
      <c r="O390" s="6">
        <f t="shared" si="7"/>
        <v>41.513038571428567</v>
      </c>
      <c r="P390" s="6">
        <f t="shared" si="7"/>
        <v>165</v>
      </c>
    </row>
    <row r="391" spans="1:16">
      <c r="A391" t="str">
        <f t="shared" si="8"/>
        <v>SEMCOG_HAD85_2099_Spring</v>
      </c>
      <c r="B391" s="1" t="s">
        <v>70</v>
      </c>
      <c r="D391" t="s">
        <v>16</v>
      </c>
      <c r="E391">
        <v>2099</v>
      </c>
      <c r="F391" t="s">
        <v>20</v>
      </c>
      <c r="G391" s="6">
        <f t="shared" si="7"/>
        <v>45.461865714285715</v>
      </c>
      <c r="H391" s="6">
        <f t="shared" si="7"/>
        <v>48.399674285714291</v>
      </c>
      <c r="I391" s="6">
        <f t="shared" si="7"/>
        <v>46.756089999999993</v>
      </c>
      <c r="J391" s="6">
        <f t="shared" si="7"/>
        <v>55.503278571428567</v>
      </c>
      <c r="K391" s="6">
        <f t="shared" si="7"/>
        <v>57.492570000000001</v>
      </c>
      <c r="L391" s="6">
        <f t="shared" si="7"/>
        <v>56.365071428571426</v>
      </c>
      <c r="M391" s="6">
        <f t="shared" si="7"/>
        <v>64.773334285714284</v>
      </c>
      <c r="N391" s="6">
        <f t="shared" si="7"/>
        <v>67.005898571428574</v>
      </c>
      <c r="O391" s="6">
        <f t="shared" si="7"/>
        <v>65.967918571428569</v>
      </c>
      <c r="P391" s="6">
        <f t="shared" si="7"/>
        <v>172</v>
      </c>
    </row>
    <row r="392" spans="1:16">
      <c r="A392" t="str">
        <f t="shared" si="8"/>
        <v>SEMCOG_HAD85_2099_Summer</v>
      </c>
      <c r="B392" s="1" t="s">
        <v>70</v>
      </c>
      <c r="D392" t="s">
        <v>16</v>
      </c>
      <c r="E392">
        <v>2099</v>
      </c>
      <c r="F392" t="s">
        <v>21</v>
      </c>
      <c r="G392" s="6">
        <f t="shared" si="7"/>
        <v>70.67940714285713</v>
      </c>
      <c r="H392" s="6">
        <f t="shared" si="7"/>
        <v>74.465685714285698</v>
      </c>
      <c r="I392" s="6">
        <f t="shared" si="7"/>
        <v>72.380814285714294</v>
      </c>
      <c r="J392" s="6">
        <f t="shared" si="7"/>
        <v>83.300847142857137</v>
      </c>
      <c r="K392" s="6">
        <f t="shared" si="7"/>
        <v>85.844041428571444</v>
      </c>
      <c r="L392" s="6">
        <f t="shared" si="7"/>
        <v>84.392872857142848</v>
      </c>
      <c r="M392" s="6">
        <f t="shared" si="7"/>
        <v>95.279630000000012</v>
      </c>
      <c r="N392" s="6">
        <f t="shared" si="7"/>
        <v>97.673018571428571</v>
      </c>
      <c r="O392" s="6">
        <f t="shared" si="7"/>
        <v>96.523028571428569</v>
      </c>
      <c r="P392" s="6">
        <f t="shared" si="7"/>
        <v>179</v>
      </c>
    </row>
    <row r="393" spans="1:16">
      <c r="A393" t="str">
        <f t="shared" si="8"/>
        <v>SEMCOG_HAD85_2099_Fall</v>
      </c>
      <c r="B393" s="1" t="s">
        <v>70</v>
      </c>
      <c r="D393" t="s">
        <v>16</v>
      </c>
      <c r="E393">
        <v>2099</v>
      </c>
      <c r="F393" t="s">
        <v>22</v>
      </c>
      <c r="G393" s="6">
        <f t="shared" si="7"/>
        <v>53.206044285714292</v>
      </c>
      <c r="H393" s="6">
        <f t="shared" si="7"/>
        <v>56.556755714285714</v>
      </c>
      <c r="I393" s="6">
        <f t="shared" si="7"/>
        <v>54.651328571428571</v>
      </c>
      <c r="J393" s="6">
        <f t="shared" si="7"/>
        <v>63.751874285714294</v>
      </c>
      <c r="K393" s="6">
        <f t="shared" si="7"/>
        <v>65.890554285714288</v>
      </c>
      <c r="L393" s="6">
        <f t="shared" si="7"/>
        <v>64.609472857142848</v>
      </c>
      <c r="M393" s="6">
        <f t="shared" si="7"/>
        <v>73.476821428571412</v>
      </c>
      <c r="N393" s="6">
        <f t="shared" si="7"/>
        <v>75.612837142857146</v>
      </c>
      <c r="O393" s="6">
        <f t="shared" si="7"/>
        <v>74.595544285714283</v>
      </c>
      <c r="P393" s="6">
        <f t="shared" si="7"/>
        <v>186</v>
      </c>
    </row>
    <row r="394" spans="1:16">
      <c r="A394" t="str">
        <f t="shared" si="8"/>
        <v>SEMCOG_HAD85_2099_Winter</v>
      </c>
      <c r="B394" s="1" t="s">
        <v>70</v>
      </c>
      <c r="D394" t="s">
        <v>16</v>
      </c>
      <c r="E394">
        <v>2099</v>
      </c>
      <c r="F394" t="s">
        <v>23</v>
      </c>
      <c r="G394" s="6">
        <f t="shared" si="7"/>
        <v>33.321642857142855</v>
      </c>
      <c r="H394" s="6">
        <f t="shared" si="7"/>
        <v>36.370247142857139</v>
      </c>
      <c r="I394" s="6">
        <f t="shared" si="7"/>
        <v>34.684717142857146</v>
      </c>
      <c r="J394" s="6">
        <f t="shared" si="7"/>
        <v>40.014307142857142</v>
      </c>
      <c r="K394" s="6">
        <f t="shared" si="7"/>
        <v>42.201992857142855</v>
      </c>
      <c r="L394" s="6">
        <f t="shared" si="7"/>
        <v>40.963878571428566</v>
      </c>
      <c r="M394" s="6">
        <f t="shared" si="7"/>
        <v>45.852492857142856</v>
      </c>
      <c r="N394" s="6">
        <f t="shared" si="7"/>
        <v>47.600011428571428</v>
      </c>
      <c r="O394" s="6">
        <f t="shared" si="7"/>
        <v>46.639748571428569</v>
      </c>
      <c r="P394" s="6">
        <f t="shared" si="7"/>
        <v>193</v>
      </c>
    </row>
    <row r="395" spans="1:16">
      <c r="A395" t="str">
        <f t="shared" si="8"/>
        <v>SEMCOG_IPSL45_2039_Spring</v>
      </c>
      <c r="B395" s="1" t="s">
        <v>70</v>
      </c>
      <c r="D395" t="s">
        <v>17</v>
      </c>
      <c r="E395">
        <v>2039</v>
      </c>
      <c r="F395" t="s">
        <v>20</v>
      </c>
      <c r="G395" s="6">
        <f t="shared" si="7"/>
        <v>38.333199999999991</v>
      </c>
      <c r="H395" s="6">
        <f t="shared" si="7"/>
        <v>41.305045714285711</v>
      </c>
      <c r="I395" s="6">
        <f t="shared" si="7"/>
        <v>39.608150000000009</v>
      </c>
      <c r="J395" s="6">
        <f t="shared" si="7"/>
        <v>48.989139999999999</v>
      </c>
      <c r="K395" s="6">
        <f t="shared" si="7"/>
        <v>51.018457142857137</v>
      </c>
      <c r="L395" s="6">
        <f t="shared" si="7"/>
        <v>49.866691428571428</v>
      </c>
      <c r="M395" s="6">
        <f t="shared" si="7"/>
        <v>58.914908571428576</v>
      </c>
      <c r="N395" s="6">
        <f t="shared" si="7"/>
        <v>61.197765714285715</v>
      </c>
      <c r="O395" s="6">
        <f t="shared" si="7"/>
        <v>60.136251428571434</v>
      </c>
      <c r="P395" s="6">
        <f t="shared" si="7"/>
        <v>200</v>
      </c>
    </row>
    <row r="396" spans="1:16">
      <c r="A396" t="str">
        <f t="shared" si="8"/>
        <v>SEMCOG_IPSL45_2039_Summer</v>
      </c>
      <c r="B396" s="1" t="s">
        <v>70</v>
      </c>
      <c r="D396" t="s">
        <v>17</v>
      </c>
      <c r="E396">
        <v>2039</v>
      </c>
      <c r="F396" t="s">
        <v>21</v>
      </c>
      <c r="G396" s="6">
        <f t="shared" si="7"/>
        <v>60.073501428571426</v>
      </c>
      <c r="H396" s="6">
        <f t="shared" si="7"/>
        <v>63.777149999999999</v>
      </c>
      <c r="I396" s="6">
        <f t="shared" si="7"/>
        <v>61.728929999999998</v>
      </c>
      <c r="J396" s="6">
        <f t="shared" si="7"/>
        <v>71.154155714285722</v>
      </c>
      <c r="K396" s="6">
        <f t="shared" si="7"/>
        <v>73.620419999999996</v>
      </c>
      <c r="L396" s="6">
        <f t="shared" si="7"/>
        <v>72.225724285714293</v>
      </c>
      <c r="M396" s="6">
        <f t="shared" si="7"/>
        <v>81.563835714285702</v>
      </c>
      <c r="N396" s="6">
        <f t="shared" si="7"/>
        <v>83.745412857142853</v>
      </c>
      <c r="O396" s="6">
        <f t="shared" si="7"/>
        <v>82.722660000000005</v>
      </c>
      <c r="P396" s="6">
        <f t="shared" si="7"/>
        <v>207</v>
      </c>
    </row>
    <row r="397" spans="1:16">
      <c r="A397" t="str">
        <f t="shared" si="8"/>
        <v>SEMCOG_IPSL45_2039_Fall</v>
      </c>
      <c r="B397" s="1" t="s">
        <v>70</v>
      </c>
      <c r="D397" t="s">
        <v>17</v>
      </c>
      <c r="E397">
        <v>2039</v>
      </c>
      <c r="F397" t="s">
        <v>22</v>
      </c>
      <c r="G397" s="6">
        <f t="shared" si="7"/>
        <v>42.114787142857146</v>
      </c>
      <c r="H397" s="6">
        <f t="shared" si="7"/>
        <v>45.525939999999999</v>
      </c>
      <c r="I397" s="6">
        <f t="shared" si="7"/>
        <v>43.579704285714286</v>
      </c>
      <c r="J397" s="6">
        <f t="shared" si="7"/>
        <v>52.083270000000006</v>
      </c>
      <c r="K397" s="6">
        <f t="shared" si="7"/>
        <v>54.322275714285716</v>
      </c>
      <c r="L397" s="6">
        <f t="shared" si="7"/>
        <v>52.986078571428571</v>
      </c>
      <c r="M397" s="6">
        <f t="shared" si="7"/>
        <v>61.277171428571435</v>
      </c>
      <c r="N397" s="6">
        <f t="shared" si="7"/>
        <v>63.468355714285721</v>
      </c>
      <c r="O397" s="6">
        <f t="shared" si="7"/>
        <v>62.393744285714284</v>
      </c>
      <c r="P397" s="6">
        <f t="shared" si="7"/>
        <v>214</v>
      </c>
    </row>
    <row r="398" spans="1:16">
      <c r="A398" t="str">
        <f t="shared" si="8"/>
        <v>SEMCOG_IPSL45_2039_Winter</v>
      </c>
      <c r="B398" s="1" t="s">
        <v>70</v>
      </c>
      <c r="D398" t="s">
        <v>17</v>
      </c>
      <c r="E398">
        <v>2039</v>
      </c>
      <c r="F398" t="s">
        <v>23</v>
      </c>
      <c r="G398" s="6">
        <f t="shared" si="7"/>
        <v>20.309851428571427</v>
      </c>
      <c r="H398" s="6">
        <f t="shared" si="7"/>
        <v>23.527235714285716</v>
      </c>
      <c r="I398" s="6">
        <f t="shared" si="7"/>
        <v>21.676275714285712</v>
      </c>
      <c r="J398" s="6">
        <f t="shared" si="7"/>
        <v>27.895187142857139</v>
      </c>
      <c r="K398" s="6">
        <f t="shared" si="7"/>
        <v>30.267144285714284</v>
      </c>
      <c r="L398" s="6">
        <f t="shared" si="7"/>
        <v>28.901055714285715</v>
      </c>
      <c r="M398" s="6">
        <f t="shared" si="7"/>
        <v>34.831761428571426</v>
      </c>
      <c r="N398" s="6">
        <f t="shared" si="7"/>
        <v>36.758818571428584</v>
      </c>
      <c r="O398" s="6">
        <f t="shared" si="7"/>
        <v>35.694042857142861</v>
      </c>
      <c r="P398" s="6">
        <f t="shared" si="7"/>
        <v>221</v>
      </c>
    </row>
    <row r="399" spans="1:16">
      <c r="A399" t="str">
        <f t="shared" si="8"/>
        <v>SEMCOG_IPSL45_2069_Spring</v>
      </c>
      <c r="B399" s="1" t="s">
        <v>70</v>
      </c>
      <c r="D399" t="s">
        <v>17</v>
      </c>
      <c r="E399">
        <v>2069</v>
      </c>
      <c r="F399" t="s">
        <v>20</v>
      </c>
      <c r="G399" s="6">
        <f t="shared" si="7"/>
        <v>39.229351428571427</v>
      </c>
      <c r="H399" s="6">
        <f t="shared" si="7"/>
        <v>42.235171428571434</v>
      </c>
      <c r="I399" s="6">
        <f t="shared" si="7"/>
        <v>40.525774285714284</v>
      </c>
      <c r="J399" s="6">
        <f t="shared" si="7"/>
        <v>50.069104285714282</v>
      </c>
      <c r="K399" s="6">
        <f t="shared" si="7"/>
        <v>52.127758571428572</v>
      </c>
      <c r="L399" s="6">
        <f t="shared" si="7"/>
        <v>50.962828571428574</v>
      </c>
      <c r="M399" s="6">
        <f t="shared" si="7"/>
        <v>60.201808571428565</v>
      </c>
      <c r="N399" s="6">
        <f t="shared" si="7"/>
        <v>62.465007142857139</v>
      </c>
      <c r="O399" s="6">
        <f t="shared" si="7"/>
        <v>61.415501428571432</v>
      </c>
      <c r="P399" s="6">
        <f t="shared" si="7"/>
        <v>228</v>
      </c>
    </row>
    <row r="400" spans="1:16">
      <c r="A400" t="str">
        <f t="shared" si="8"/>
        <v>SEMCOG_IPSL45_2069_Summer</v>
      </c>
      <c r="B400" s="1" t="s">
        <v>70</v>
      </c>
      <c r="D400" t="s">
        <v>17</v>
      </c>
      <c r="E400">
        <v>2069</v>
      </c>
      <c r="F400" t="s">
        <v>21</v>
      </c>
      <c r="G400" s="6">
        <f t="shared" ref="G400:P418" si="9">AVERAGEIFS(G$3:G$366,$D$3:$D$366,$D400,$F$3:$F$366,$F400,$E$3:$E$366,$E400)</f>
        <v>62.666352857142861</v>
      </c>
      <c r="H400" s="6">
        <f t="shared" si="9"/>
        <v>66.424127142857145</v>
      </c>
      <c r="I400" s="6">
        <f t="shared" si="9"/>
        <v>64.359057142857139</v>
      </c>
      <c r="J400" s="6">
        <f t="shared" si="9"/>
        <v>73.884157142857148</v>
      </c>
      <c r="K400" s="6">
        <f t="shared" si="9"/>
        <v>76.37347142857142</v>
      </c>
      <c r="L400" s="6">
        <f t="shared" si="9"/>
        <v>74.961295714285711</v>
      </c>
      <c r="M400" s="6">
        <f t="shared" si="9"/>
        <v>84.3827</v>
      </c>
      <c r="N400" s="6">
        <f t="shared" si="9"/>
        <v>86.612615714285695</v>
      </c>
      <c r="O400" s="6">
        <f t="shared" si="9"/>
        <v>85.563641428571415</v>
      </c>
      <c r="P400" s="6">
        <f t="shared" si="9"/>
        <v>235</v>
      </c>
    </row>
    <row r="401" spans="1:16">
      <c r="A401" t="str">
        <f t="shared" si="8"/>
        <v>SEMCOG_IPSL45_2069_Fall</v>
      </c>
      <c r="B401" s="1" t="s">
        <v>70</v>
      </c>
      <c r="D401" t="s">
        <v>17</v>
      </c>
      <c r="E401">
        <v>2069</v>
      </c>
      <c r="F401" t="s">
        <v>22</v>
      </c>
      <c r="G401" s="6">
        <f t="shared" si="9"/>
        <v>43.949511428571434</v>
      </c>
      <c r="H401" s="6">
        <f t="shared" si="9"/>
        <v>47.347578571428571</v>
      </c>
      <c r="I401" s="6">
        <f t="shared" si="9"/>
        <v>45.42379571428571</v>
      </c>
      <c r="J401" s="6">
        <f t="shared" si="9"/>
        <v>53.999608571428567</v>
      </c>
      <c r="K401" s="6">
        <f t="shared" si="9"/>
        <v>56.191458571428576</v>
      </c>
      <c r="L401" s="6">
        <f t="shared" si="9"/>
        <v>54.887620000000005</v>
      </c>
      <c r="M401" s="6">
        <f t="shared" si="9"/>
        <v>63.218307142857142</v>
      </c>
      <c r="N401" s="6">
        <f t="shared" si="9"/>
        <v>65.376375714285714</v>
      </c>
      <c r="O401" s="6">
        <f t="shared" si="9"/>
        <v>64.341327142857139</v>
      </c>
      <c r="P401" s="6">
        <f t="shared" si="9"/>
        <v>242</v>
      </c>
    </row>
    <row r="402" spans="1:16">
      <c r="A402" t="str">
        <f t="shared" si="8"/>
        <v>SEMCOG_IPSL45_2069_Winter</v>
      </c>
      <c r="B402" s="1" t="s">
        <v>70</v>
      </c>
      <c r="D402" t="s">
        <v>17</v>
      </c>
      <c r="E402">
        <v>2069</v>
      </c>
      <c r="F402" t="s">
        <v>23</v>
      </c>
      <c r="G402" s="6">
        <f t="shared" si="9"/>
        <v>21.598330000000001</v>
      </c>
      <c r="H402" s="6">
        <f t="shared" si="9"/>
        <v>24.864250000000002</v>
      </c>
      <c r="I402" s="6">
        <f t="shared" si="9"/>
        <v>22.978314285714283</v>
      </c>
      <c r="J402" s="6">
        <f t="shared" si="9"/>
        <v>29.527999999999999</v>
      </c>
      <c r="K402" s="6">
        <f t="shared" si="9"/>
        <v>31.935954285714285</v>
      </c>
      <c r="L402" s="6">
        <f t="shared" si="9"/>
        <v>30.549950000000003</v>
      </c>
      <c r="M402" s="6">
        <f t="shared" si="9"/>
        <v>36.034504285714284</v>
      </c>
      <c r="N402" s="6">
        <f t="shared" si="9"/>
        <v>37.945538571428578</v>
      </c>
      <c r="O402" s="6">
        <f t="shared" si="9"/>
        <v>36.889642857142853</v>
      </c>
      <c r="P402" s="6">
        <f t="shared" si="9"/>
        <v>249</v>
      </c>
    </row>
    <row r="403" spans="1:16">
      <c r="A403" t="str">
        <f t="shared" si="8"/>
        <v>SEMCOG_IPSL45_2099_Spring</v>
      </c>
      <c r="B403" s="1" t="s">
        <v>70</v>
      </c>
      <c r="D403" t="s">
        <v>17</v>
      </c>
      <c r="E403">
        <v>2099</v>
      </c>
      <c r="F403" t="s">
        <v>20</v>
      </c>
      <c r="G403" s="6">
        <f t="shared" si="9"/>
        <v>39.98686285714286</v>
      </c>
      <c r="H403" s="6">
        <f t="shared" si="9"/>
        <v>42.947785714285715</v>
      </c>
      <c r="I403" s="6">
        <f t="shared" si="9"/>
        <v>41.265515714285712</v>
      </c>
      <c r="J403" s="6">
        <f t="shared" si="9"/>
        <v>50.76190285714285</v>
      </c>
      <c r="K403" s="6">
        <f t="shared" si="9"/>
        <v>52.801491428571424</v>
      </c>
      <c r="L403" s="6">
        <f t="shared" si="9"/>
        <v>51.646004285714291</v>
      </c>
      <c r="M403" s="6">
        <f t="shared" si="9"/>
        <v>60.831667142857142</v>
      </c>
      <c r="N403" s="6">
        <f t="shared" si="9"/>
        <v>63.079188571428574</v>
      </c>
      <c r="O403" s="6">
        <f t="shared" si="9"/>
        <v>62.036049999999996</v>
      </c>
      <c r="P403" s="6">
        <f t="shared" si="9"/>
        <v>256</v>
      </c>
    </row>
    <row r="404" spans="1:16">
      <c r="A404" t="str">
        <f t="shared" si="8"/>
        <v>SEMCOG_IPSL45_2099_Summer</v>
      </c>
      <c r="B404" s="1" t="s">
        <v>70</v>
      </c>
      <c r="D404" t="s">
        <v>17</v>
      </c>
      <c r="E404">
        <v>2099</v>
      </c>
      <c r="F404" t="s">
        <v>21</v>
      </c>
      <c r="G404" s="6">
        <f t="shared" si="9"/>
        <v>62.991141428571424</v>
      </c>
      <c r="H404" s="6">
        <f t="shared" si="9"/>
        <v>66.761484285714289</v>
      </c>
      <c r="I404" s="6">
        <f t="shared" si="9"/>
        <v>64.683495714285726</v>
      </c>
      <c r="J404" s="6">
        <f t="shared" si="9"/>
        <v>74.101578571428576</v>
      </c>
      <c r="K404" s="6">
        <f t="shared" si="9"/>
        <v>76.614649999999997</v>
      </c>
      <c r="L404" s="6">
        <f t="shared" si="9"/>
        <v>75.18496857142857</v>
      </c>
      <c r="M404" s="6">
        <f t="shared" si="9"/>
        <v>84.516652857142844</v>
      </c>
      <c r="N404" s="6">
        <f t="shared" si="9"/>
        <v>86.755281428571408</v>
      </c>
      <c r="O404" s="6">
        <f t="shared" si="9"/>
        <v>85.68952428571427</v>
      </c>
      <c r="P404" s="6">
        <f t="shared" si="9"/>
        <v>263</v>
      </c>
    </row>
    <row r="405" spans="1:16">
      <c r="A405" t="str">
        <f t="shared" si="8"/>
        <v>SEMCOG_IPSL45_2099_Fall</v>
      </c>
      <c r="B405" s="1" t="s">
        <v>70</v>
      </c>
      <c r="D405" t="s">
        <v>17</v>
      </c>
      <c r="E405">
        <v>2099</v>
      </c>
      <c r="F405" t="s">
        <v>22</v>
      </c>
      <c r="G405" s="6">
        <f t="shared" si="9"/>
        <v>45.545057142857146</v>
      </c>
      <c r="H405" s="6">
        <f t="shared" si="9"/>
        <v>48.973017142857138</v>
      </c>
      <c r="I405" s="6">
        <f t="shared" si="9"/>
        <v>47.03397857142857</v>
      </c>
      <c r="J405" s="6">
        <f t="shared" si="9"/>
        <v>55.52948142857143</v>
      </c>
      <c r="K405" s="6">
        <f t="shared" si="9"/>
        <v>57.766307142857144</v>
      </c>
      <c r="L405" s="6">
        <f t="shared" si="9"/>
        <v>56.436287142857154</v>
      </c>
      <c r="M405" s="6">
        <f t="shared" si="9"/>
        <v>64.737741428571425</v>
      </c>
      <c r="N405" s="6">
        <f t="shared" si="9"/>
        <v>66.931787142857132</v>
      </c>
      <c r="O405" s="6">
        <f t="shared" si="9"/>
        <v>65.858199999999997</v>
      </c>
      <c r="P405" s="6">
        <f t="shared" si="9"/>
        <v>270</v>
      </c>
    </row>
    <row r="406" spans="1:16">
      <c r="A406" t="str">
        <f t="shared" si="8"/>
        <v>SEMCOG_IPSL45_2099_Winter</v>
      </c>
      <c r="B406" s="1" t="s">
        <v>70</v>
      </c>
      <c r="D406" t="s">
        <v>17</v>
      </c>
      <c r="E406">
        <v>2099</v>
      </c>
      <c r="F406" t="s">
        <v>23</v>
      </c>
      <c r="G406" s="6">
        <f t="shared" si="9"/>
        <v>22.390562857142861</v>
      </c>
      <c r="H406" s="6">
        <f t="shared" si="9"/>
        <v>25.624794285714284</v>
      </c>
      <c r="I406" s="6">
        <f t="shared" si="9"/>
        <v>23.761907142857144</v>
      </c>
      <c r="J406" s="6">
        <f t="shared" si="9"/>
        <v>30.053978571428569</v>
      </c>
      <c r="K406" s="6">
        <f t="shared" si="9"/>
        <v>32.411228571428573</v>
      </c>
      <c r="L406" s="6">
        <f t="shared" si="9"/>
        <v>31.057775714285714</v>
      </c>
      <c r="M406" s="6">
        <f t="shared" si="9"/>
        <v>36.481572857142858</v>
      </c>
      <c r="N406" s="6">
        <f t="shared" si="9"/>
        <v>38.385438571428566</v>
      </c>
      <c r="O406" s="6">
        <f t="shared" si="9"/>
        <v>37.341762857142854</v>
      </c>
      <c r="P406" s="6">
        <f t="shared" si="9"/>
        <v>277</v>
      </c>
    </row>
    <row r="407" spans="1:16">
      <c r="A407" t="str">
        <f t="shared" si="8"/>
        <v>SEMCOG_IPSL85_2039_Spring</v>
      </c>
      <c r="B407" s="1" t="s">
        <v>70</v>
      </c>
      <c r="D407" t="s">
        <v>18</v>
      </c>
      <c r="E407">
        <v>2039</v>
      </c>
      <c r="F407" t="s">
        <v>20</v>
      </c>
      <c r="G407" s="6">
        <f t="shared" si="9"/>
        <v>37.259802857142851</v>
      </c>
      <c r="H407" s="6">
        <f t="shared" si="9"/>
        <v>40.224417142857142</v>
      </c>
      <c r="I407" s="6">
        <f t="shared" si="9"/>
        <v>38.540567142857142</v>
      </c>
      <c r="J407" s="6">
        <f t="shared" si="9"/>
        <v>47.899435714285723</v>
      </c>
      <c r="K407" s="6">
        <f t="shared" si="9"/>
        <v>49.93544285714286</v>
      </c>
      <c r="L407" s="6">
        <f t="shared" si="9"/>
        <v>48.786372857142851</v>
      </c>
      <c r="M407" s="6">
        <f t="shared" si="9"/>
        <v>57.846479999999993</v>
      </c>
      <c r="N407" s="6">
        <f t="shared" si="9"/>
        <v>60.123114285714287</v>
      </c>
      <c r="O407" s="6">
        <f t="shared" si="9"/>
        <v>59.067267142857148</v>
      </c>
      <c r="P407" s="6">
        <f t="shared" si="9"/>
        <v>284</v>
      </c>
    </row>
    <row r="408" spans="1:16">
      <c r="A408" t="str">
        <f t="shared" si="8"/>
        <v>SEMCOG_IPSL85_2039_Summer</v>
      </c>
      <c r="B408" s="1" t="s">
        <v>70</v>
      </c>
      <c r="D408" t="s">
        <v>18</v>
      </c>
      <c r="E408">
        <v>2039</v>
      </c>
      <c r="F408" t="s">
        <v>21</v>
      </c>
      <c r="G408" s="6">
        <f t="shared" si="9"/>
        <v>60.141327142857143</v>
      </c>
      <c r="H408" s="6">
        <f t="shared" si="9"/>
        <v>63.878437142857145</v>
      </c>
      <c r="I408" s="6">
        <f t="shared" si="9"/>
        <v>61.827394285714277</v>
      </c>
      <c r="J408" s="6">
        <f t="shared" si="9"/>
        <v>71.320457142857151</v>
      </c>
      <c r="K408" s="6">
        <f t="shared" si="9"/>
        <v>73.804690000000008</v>
      </c>
      <c r="L408" s="6">
        <f t="shared" si="9"/>
        <v>72.406055714285714</v>
      </c>
      <c r="M408" s="6">
        <f t="shared" si="9"/>
        <v>81.812942857142858</v>
      </c>
      <c r="N408" s="6">
        <f t="shared" si="9"/>
        <v>84.014531428571445</v>
      </c>
      <c r="O408" s="6">
        <f t="shared" si="9"/>
        <v>82.987054285714279</v>
      </c>
      <c r="P408" s="6">
        <f t="shared" si="9"/>
        <v>291</v>
      </c>
    </row>
    <row r="409" spans="1:16">
      <c r="A409" t="str">
        <f t="shared" si="8"/>
        <v>SEMCOG_IPSL85_2039_Fall</v>
      </c>
      <c r="B409" s="1" t="s">
        <v>70</v>
      </c>
      <c r="D409" t="s">
        <v>18</v>
      </c>
      <c r="E409">
        <v>2039</v>
      </c>
      <c r="F409" t="s">
        <v>22</v>
      </c>
      <c r="G409" s="6">
        <f t="shared" si="9"/>
        <v>43.276049999999991</v>
      </c>
      <c r="H409" s="6">
        <f t="shared" si="9"/>
        <v>46.606272857142862</v>
      </c>
      <c r="I409" s="6">
        <f t="shared" si="9"/>
        <v>44.714350000000003</v>
      </c>
      <c r="J409" s="6">
        <f t="shared" si="9"/>
        <v>53.437231428571422</v>
      </c>
      <c r="K409" s="6">
        <f t="shared" si="9"/>
        <v>55.589555714285723</v>
      </c>
      <c r="L409" s="6">
        <f t="shared" si="9"/>
        <v>54.304514285714284</v>
      </c>
      <c r="M409" s="6">
        <f t="shared" si="9"/>
        <v>62.776718571428567</v>
      </c>
      <c r="N409" s="6">
        <f t="shared" si="9"/>
        <v>64.938561428571433</v>
      </c>
      <c r="O409" s="6">
        <f t="shared" si="9"/>
        <v>63.907300000000006</v>
      </c>
      <c r="P409" s="6">
        <f t="shared" si="9"/>
        <v>298</v>
      </c>
    </row>
    <row r="410" spans="1:16">
      <c r="A410" t="str">
        <f t="shared" si="8"/>
        <v>SEMCOG_IPSL85_2039_Winter</v>
      </c>
      <c r="B410" s="1" t="s">
        <v>70</v>
      </c>
      <c r="D410" t="s">
        <v>18</v>
      </c>
      <c r="E410">
        <v>2039</v>
      </c>
      <c r="F410" t="s">
        <v>23</v>
      </c>
      <c r="G410" s="6">
        <f t="shared" si="9"/>
        <v>20.096852857142856</v>
      </c>
      <c r="H410" s="6">
        <f t="shared" si="9"/>
        <v>23.30846285714286</v>
      </c>
      <c r="I410" s="6">
        <f t="shared" si="9"/>
        <v>21.449498571428567</v>
      </c>
      <c r="J410" s="6">
        <f t="shared" si="9"/>
        <v>27.794767142857143</v>
      </c>
      <c r="K410" s="6">
        <f t="shared" si="9"/>
        <v>30.138127142857144</v>
      </c>
      <c r="L410" s="6">
        <f t="shared" si="9"/>
        <v>28.783274285714281</v>
      </c>
      <c r="M410" s="6">
        <f t="shared" si="9"/>
        <v>34.555087142857147</v>
      </c>
      <c r="N410" s="6">
        <f t="shared" si="9"/>
        <v>36.448369999999997</v>
      </c>
      <c r="O410" s="6">
        <f t="shared" si="9"/>
        <v>35.406281428571432</v>
      </c>
      <c r="P410" s="6">
        <f t="shared" si="9"/>
        <v>305</v>
      </c>
    </row>
    <row r="411" spans="1:16">
      <c r="A411" t="str">
        <f t="shared" si="8"/>
        <v>SEMCOG_IPSL85_2069_Spring</v>
      </c>
      <c r="B411" s="1" t="s">
        <v>70</v>
      </c>
      <c r="D411" t="s">
        <v>18</v>
      </c>
      <c r="E411">
        <v>2069</v>
      </c>
      <c r="F411" t="s">
        <v>20</v>
      </c>
      <c r="G411" s="6">
        <f t="shared" si="9"/>
        <v>41.005135714285714</v>
      </c>
      <c r="H411" s="6">
        <f t="shared" si="9"/>
        <v>44.01810571428571</v>
      </c>
      <c r="I411" s="6">
        <f t="shared" si="9"/>
        <v>42.306508571428573</v>
      </c>
      <c r="J411" s="6">
        <f t="shared" si="9"/>
        <v>51.625804285714288</v>
      </c>
      <c r="K411" s="6">
        <f t="shared" si="9"/>
        <v>53.707728571428568</v>
      </c>
      <c r="L411" s="6">
        <f t="shared" si="9"/>
        <v>52.53136714285715</v>
      </c>
      <c r="M411" s="6">
        <f t="shared" si="9"/>
        <v>61.551454285714286</v>
      </c>
      <c r="N411" s="6">
        <f t="shared" si="9"/>
        <v>63.825107142857135</v>
      </c>
      <c r="O411" s="6">
        <f t="shared" si="9"/>
        <v>62.767197142857142</v>
      </c>
      <c r="P411" s="6">
        <f t="shared" si="9"/>
        <v>312</v>
      </c>
    </row>
    <row r="412" spans="1:16">
      <c r="A412" t="str">
        <f t="shared" si="8"/>
        <v>SEMCOG_IPSL85_2069_Summer</v>
      </c>
      <c r="B412" s="1" t="s">
        <v>70</v>
      </c>
      <c r="D412" t="s">
        <v>18</v>
      </c>
      <c r="E412">
        <v>2069</v>
      </c>
      <c r="F412" t="s">
        <v>21</v>
      </c>
      <c r="G412" s="6">
        <f t="shared" si="9"/>
        <v>64.071192857142847</v>
      </c>
      <c r="H412" s="6">
        <f t="shared" si="9"/>
        <v>67.856649999999988</v>
      </c>
      <c r="I412" s="6">
        <f t="shared" si="9"/>
        <v>65.775827142857139</v>
      </c>
      <c r="J412" s="6">
        <f t="shared" si="9"/>
        <v>75.252184285714279</v>
      </c>
      <c r="K412" s="6">
        <f t="shared" si="9"/>
        <v>77.768428571428572</v>
      </c>
      <c r="L412" s="6">
        <f t="shared" si="9"/>
        <v>76.343594285714289</v>
      </c>
      <c r="M412" s="6">
        <f t="shared" si="9"/>
        <v>85.729050000000015</v>
      </c>
      <c r="N412" s="6">
        <f t="shared" si="9"/>
        <v>87.962862857142866</v>
      </c>
      <c r="O412" s="6">
        <f t="shared" si="9"/>
        <v>86.916001428571434</v>
      </c>
      <c r="P412" s="6">
        <f t="shared" si="9"/>
        <v>319</v>
      </c>
    </row>
    <row r="413" spans="1:16">
      <c r="A413" t="str">
        <f t="shared" si="8"/>
        <v>SEMCOG_IPSL85_2069_Fall</v>
      </c>
      <c r="B413" s="1" t="s">
        <v>70</v>
      </c>
      <c r="D413" t="s">
        <v>18</v>
      </c>
      <c r="E413">
        <v>2069</v>
      </c>
      <c r="F413" t="s">
        <v>22</v>
      </c>
      <c r="G413" s="6">
        <f t="shared" si="9"/>
        <v>46.188454285714279</v>
      </c>
      <c r="H413" s="6">
        <f t="shared" si="9"/>
        <v>49.547934285714291</v>
      </c>
      <c r="I413" s="6">
        <f t="shared" si="9"/>
        <v>47.643619999999991</v>
      </c>
      <c r="J413" s="6">
        <f t="shared" si="9"/>
        <v>56.401734285714284</v>
      </c>
      <c r="K413" s="6">
        <f t="shared" si="9"/>
        <v>58.562827142857138</v>
      </c>
      <c r="L413" s="6">
        <f t="shared" si="9"/>
        <v>57.271642857142858</v>
      </c>
      <c r="M413" s="6">
        <f t="shared" si="9"/>
        <v>65.767285714285705</v>
      </c>
      <c r="N413" s="6">
        <f t="shared" si="9"/>
        <v>67.944375714285712</v>
      </c>
      <c r="O413" s="6">
        <f t="shared" si="9"/>
        <v>66.900604285714294</v>
      </c>
      <c r="P413" s="6">
        <f t="shared" si="9"/>
        <v>326</v>
      </c>
    </row>
    <row r="414" spans="1:16">
      <c r="A414" t="str">
        <f t="shared" si="8"/>
        <v>SEMCOG_IPSL85_2069_Winter</v>
      </c>
      <c r="B414" s="1" t="s">
        <v>70</v>
      </c>
      <c r="D414" t="s">
        <v>18</v>
      </c>
      <c r="E414">
        <v>2069</v>
      </c>
      <c r="F414" t="s">
        <v>23</v>
      </c>
      <c r="G414" s="6">
        <f t="shared" si="9"/>
        <v>22.738428571428567</v>
      </c>
      <c r="H414" s="6">
        <f t="shared" si="9"/>
        <v>25.99512857142857</v>
      </c>
      <c r="I414" s="6">
        <f t="shared" si="9"/>
        <v>24.113355714285717</v>
      </c>
      <c r="J414" s="6">
        <f t="shared" si="9"/>
        <v>30.564220000000002</v>
      </c>
      <c r="K414" s="6">
        <f t="shared" si="9"/>
        <v>32.949355714285716</v>
      </c>
      <c r="L414" s="6">
        <f t="shared" si="9"/>
        <v>31.577119999999997</v>
      </c>
      <c r="M414" s="6">
        <f t="shared" si="9"/>
        <v>37.13276142857142</v>
      </c>
      <c r="N414" s="6">
        <f t="shared" si="9"/>
        <v>39.05976428571428</v>
      </c>
      <c r="O414" s="6">
        <f t="shared" si="9"/>
        <v>37.997718571428571</v>
      </c>
      <c r="P414" s="6">
        <f t="shared" si="9"/>
        <v>333</v>
      </c>
    </row>
    <row r="415" spans="1:16">
      <c r="A415" t="str">
        <f t="shared" si="8"/>
        <v>SEMCOG_IPSL85_2099_Spring</v>
      </c>
      <c r="B415" s="1" t="s">
        <v>70</v>
      </c>
      <c r="D415" t="s">
        <v>18</v>
      </c>
      <c r="E415">
        <v>2099</v>
      </c>
      <c r="F415" t="s">
        <v>20</v>
      </c>
      <c r="G415" s="6">
        <f t="shared" si="9"/>
        <v>44.102205714285709</v>
      </c>
      <c r="H415" s="6">
        <f t="shared" si="9"/>
        <v>47.095015714285708</v>
      </c>
      <c r="I415" s="6">
        <f t="shared" si="9"/>
        <v>45.40371142857142</v>
      </c>
      <c r="J415" s="6">
        <f t="shared" si="9"/>
        <v>54.808874285714289</v>
      </c>
      <c r="K415" s="6">
        <f t="shared" si="9"/>
        <v>56.859162857142856</v>
      </c>
      <c r="L415" s="6">
        <f t="shared" si="9"/>
        <v>55.702758571428568</v>
      </c>
      <c r="M415" s="6">
        <f t="shared" si="9"/>
        <v>64.801475714285715</v>
      </c>
      <c r="N415" s="6">
        <f t="shared" si="9"/>
        <v>67.080537142857139</v>
      </c>
      <c r="O415" s="6">
        <f t="shared" si="9"/>
        <v>66.023247142857144</v>
      </c>
      <c r="P415" s="6">
        <f t="shared" si="9"/>
        <v>340</v>
      </c>
    </row>
    <row r="416" spans="1:16">
      <c r="A416" t="str">
        <f t="shared" si="8"/>
        <v>SEMCOG_IPSL85_2099_Summer</v>
      </c>
      <c r="B416" s="1" t="s">
        <v>70</v>
      </c>
      <c r="D416" t="s">
        <v>18</v>
      </c>
      <c r="E416">
        <v>2099</v>
      </c>
      <c r="F416" t="s">
        <v>21</v>
      </c>
      <c r="G416" s="6">
        <f t="shared" si="9"/>
        <v>69.435204285714292</v>
      </c>
      <c r="H416" s="6">
        <f t="shared" si="9"/>
        <v>73.292550000000006</v>
      </c>
      <c r="I416" s="6">
        <f t="shared" si="9"/>
        <v>71.179631428571426</v>
      </c>
      <c r="J416" s="6">
        <f t="shared" si="9"/>
        <v>80.667355714285705</v>
      </c>
      <c r="K416" s="6">
        <f t="shared" si="9"/>
        <v>83.218617142857141</v>
      </c>
      <c r="L416" s="6">
        <f t="shared" si="9"/>
        <v>81.771191428571427</v>
      </c>
      <c r="M416" s="6">
        <f t="shared" si="9"/>
        <v>91.162032857142847</v>
      </c>
      <c r="N416" s="6">
        <f t="shared" si="9"/>
        <v>93.462782857142855</v>
      </c>
      <c r="O416" s="6">
        <f t="shared" si="9"/>
        <v>92.384425714285712</v>
      </c>
      <c r="P416" s="6">
        <f t="shared" si="9"/>
        <v>347</v>
      </c>
    </row>
    <row r="417" spans="1:16">
      <c r="A417" t="str">
        <f t="shared" si="8"/>
        <v>SEMCOG_IPSL85_2099_Fall</v>
      </c>
      <c r="B417" s="1" t="s">
        <v>70</v>
      </c>
      <c r="D417" t="s">
        <v>18</v>
      </c>
      <c r="E417">
        <v>2099</v>
      </c>
      <c r="F417" t="s">
        <v>22</v>
      </c>
      <c r="G417" s="6">
        <f t="shared" si="9"/>
        <v>50.248045714285709</v>
      </c>
      <c r="H417" s="6">
        <f t="shared" si="9"/>
        <v>53.68590142857142</v>
      </c>
      <c r="I417" s="6">
        <f t="shared" si="9"/>
        <v>51.743795714285717</v>
      </c>
      <c r="J417" s="6">
        <f t="shared" si="9"/>
        <v>60.228517142857136</v>
      </c>
      <c r="K417" s="6">
        <f t="shared" si="9"/>
        <v>62.444862857142866</v>
      </c>
      <c r="L417" s="6">
        <f t="shared" si="9"/>
        <v>61.126700000000007</v>
      </c>
      <c r="M417" s="6">
        <f t="shared" si="9"/>
        <v>69.376041428571426</v>
      </c>
      <c r="N417" s="6">
        <f t="shared" si="9"/>
        <v>71.570067142857141</v>
      </c>
      <c r="O417" s="6">
        <f t="shared" si="9"/>
        <v>70.509197142857147</v>
      </c>
      <c r="P417" s="6">
        <f t="shared" si="9"/>
        <v>354</v>
      </c>
    </row>
    <row r="418" spans="1:16">
      <c r="A418" t="str">
        <f t="shared" si="8"/>
        <v>SEMCOG_IPSL85_2099_Winter</v>
      </c>
      <c r="B418" s="1" t="s">
        <v>70</v>
      </c>
      <c r="D418" t="s">
        <v>18</v>
      </c>
      <c r="E418">
        <v>2099</v>
      </c>
      <c r="F418" t="s">
        <v>23</v>
      </c>
      <c r="G418" s="6">
        <f t="shared" si="9"/>
        <v>26.892900000000001</v>
      </c>
      <c r="H418" s="6">
        <f t="shared" si="9"/>
        <v>30.080637142857142</v>
      </c>
      <c r="I418" s="6">
        <f t="shared" si="9"/>
        <v>28.246532857142856</v>
      </c>
      <c r="J418" s="6">
        <f t="shared" si="9"/>
        <v>34.707889999999999</v>
      </c>
      <c r="K418" s="6">
        <f t="shared" si="9"/>
        <v>37.054015714285711</v>
      </c>
      <c r="L418" s="6">
        <f t="shared" si="9"/>
        <v>35.70354714285714</v>
      </c>
      <c r="M418" s="6">
        <f t="shared" si="9"/>
        <v>40.978282857142858</v>
      </c>
      <c r="N418" s="6">
        <f t="shared" si="9"/>
        <v>42.92371142857143</v>
      </c>
      <c r="O418" s="6">
        <f t="shared" si="9"/>
        <v>41.85933285714286</v>
      </c>
      <c r="P418" s="6">
        <f t="shared" si="9"/>
        <v>361</v>
      </c>
    </row>
  </sheetData>
  <autoFilter ref="A2:P366" xr:uid="{8045B44E-78DB-47B3-A6D0-DE3616058C27}">
    <sortState xmlns:xlrd2="http://schemas.microsoft.com/office/spreadsheetml/2017/richdata2" ref="A3:P366">
      <sortCondition ref="P2:P366"/>
    </sortState>
  </autoFilter>
  <sortState xmlns:xlrd2="http://schemas.microsoft.com/office/spreadsheetml/2017/richdata2" ref="B3:P366">
    <sortCondition ref="B3:B366"/>
    <sortCondition ref="D3:D366"/>
    <sortCondition ref="E3:E366"/>
    <sortCondition ref="F3:F366" customList="Spring,Summer,Fall,Winter"/>
  </sortState>
  <phoneticPr fontId="1" type="noConversion"/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9B8D5-463F-4659-96B1-1504A80CF998}">
  <sheetPr codeName="Sheet5"/>
  <dimension ref="A1:I106"/>
  <sheetViews>
    <sheetView zoomScaleNormal="100" workbookViewId="0"/>
  </sheetViews>
  <sheetFormatPr defaultRowHeight="13.8"/>
  <cols>
    <col min="1" max="1" width="9.796875" customWidth="1"/>
    <col min="2" max="2" width="11" customWidth="1"/>
    <col min="4" max="4" width="9.59765625" customWidth="1"/>
  </cols>
  <sheetData>
    <row r="1" spans="1:9">
      <c r="A1" t="s">
        <v>41</v>
      </c>
      <c r="B1" s="1" t="s">
        <v>12</v>
      </c>
      <c r="C1" s="1" t="s">
        <v>7</v>
      </c>
      <c r="D1" t="s">
        <v>13</v>
      </c>
      <c r="E1" t="s">
        <v>14</v>
      </c>
      <c r="F1" t="s">
        <v>28</v>
      </c>
      <c r="G1" t="s">
        <v>29</v>
      </c>
      <c r="H1" t="s">
        <v>30</v>
      </c>
      <c r="I1" t="s">
        <v>31</v>
      </c>
    </row>
    <row r="2" spans="1:9">
      <c r="A2" t="str">
        <f t="shared" ref="A2:A65" si="0">_xlfn.CONCAT(B2,"_",D2,"_",E2)</f>
        <v>Monroe_GridMET_2009</v>
      </c>
      <c r="B2" t="s">
        <v>0</v>
      </c>
      <c r="C2" s="1">
        <v>120</v>
      </c>
      <c r="D2" t="s">
        <v>11</v>
      </c>
      <c r="E2">
        <v>2009</v>
      </c>
      <c r="F2" s="6">
        <v>3.6697222219999999</v>
      </c>
      <c r="G2" s="6">
        <v>10.795555999999999</v>
      </c>
      <c r="H2" s="6">
        <v>3.572778</v>
      </c>
      <c r="I2" s="6">
        <v>0.17472219999999999</v>
      </c>
    </row>
    <row r="3" spans="1:9">
      <c r="A3" t="str">
        <f t="shared" si="0"/>
        <v>Macomb_GridMET_2009</v>
      </c>
      <c r="B3" t="s">
        <v>1</v>
      </c>
      <c r="C3" s="1">
        <v>111</v>
      </c>
      <c r="D3" t="s">
        <v>11</v>
      </c>
      <c r="E3">
        <v>2009</v>
      </c>
      <c r="F3" s="6">
        <v>4.0690690690000002</v>
      </c>
      <c r="G3" s="6">
        <v>7.6864860000000004</v>
      </c>
      <c r="H3" s="6">
        <v>3.3054049999999999</v>
      </c>
      <c r="I3" s="6">
        <v>0.1495495</v>
      </c>
    </row>
    <row r="4" spans="1:9">
      <c r="A4" t="str">
        <f t="shared" si="0"/>
        <v>St. Clair_GridMET_2009</v>
      </c>
      <c r="B4" s="1" t="s">
        <v>2</v>
      </c>
      <c r="C4" s="1">
        <v>164</v>
      </c>
      <c r="D4" t="s">
        <v>11</v>
      </c>
      <c r="E4">
        <v>2009</v>
      </c>
      <c r="F4" s="6">
        <v>4.6573170729999998</v>
      </c>
      <c r="G4" s="6">
        <v>6.4654470000000002</v>
      </c>
      <c r="H4" s="6">
        <v>3.038821</v>
      </c>
      <c r="I4" s="6">
        <v>0.153252</v>
      </c>
    </row>
    <row r="5" spans="1:9">
      <c r="A5" t="str">
        <f t="shared" si="0"/>
        <v>Wayne_GridMET_2009</v>
      </c>
      <c r="B5" t="s">
        <v>3</v>
      </c>
      <c r="C5" s="1">
        <v>137</v>
      </c>
      <c r="D5" t="s">
        <v>11</v>
      </c>
      <c r="E5">
        <v>2009</v>
      </c>
      <c r="F5" s="6">
        <v>3.176399027</v>
      </c>
      <c r="G5" s="6">
        <v>9.1199510000000004</v>
      </c>
      <c r="H5" s="6">
        <v>3.5591240000000002</v>
      </c>
      <c r="I5" s="6">
        <v>0.14914839999999999</v>
      </c>
    </row>
    <row r="6" spans="1:9">
      <c r="A6" t="str">
        <f t="shared" si="0"/>
        <v>Oakland_GridMET_2009</v>
      </c>
      <c r="B6" t="s">
        <v>4</v>
      </c>
      <c r="C6" s="1">
        <v>200</v>
      </c>
      <c r="D6" t="s">
        <v>11</v>
      </c>
      <c r="E6">
        <v>2009</v>
      </c>
      <c r="F6" s="6">
        <v>4.5460000000000003</v>
      </c>
      <c r="G6" s="6">
        <v>6.5194999999999999</v>
      </c>
      <c r="H6" s="6">
        <v>3.0596670000000001</v>
      </c>
      <c r="I6" s="6">
        <v>0.1606667</v>
      </c>
    </row>
    <row r="7" spans="1:9">
      <c r="A7" t="str">
        <f t="shared" si="0"/>
        <v>Livingston_GridMET_2009</v>
      </c>
      <c r="B7" t="s">
        <v>5</v>
      </c>
      <c r="C7" s="1">
        <v>130</v>
      </c>
      <c r="D7" t="s">
        <v>11</v>
      </c>
      <c r="E7">
        <v>2009</v>
      </c>
      <c r="F7" s="6">
        <v>4.9848717950000001</v>
      </c>
      <c r="G7" s="6">
        <v>5.66</v>
      </c>
      <c r="H7" s="6">
        <v>3.022564</v>
      </c>
      <c r="I7" s="6">
        <v>0.14153850000000001</v>
      </c>
    </row>
    <row r="8" spans="1:9">
      <c r="A8" t="str">
        <f t="shared" si="0"/>
        <v>Washtenaw_GridMET_2009</v>
      </c>
      <c r="B8" t="s">
        <v>6</v>
      </c>
      <c r="C8" s="1">
        <v>160</v>
      </c>
      <c r="D8" t="s">
        <v>11</v>
      </c>
      <c r="E8">
        <v>2009</v>
      </c>
      <c r="F8" s="6">
        <v>4.5583333330000002</v>
      </c>
      <c r="G8" s="6">
        <v>8.0345829999999996</v>
      </c>
      <c r="H8" s="6">
        <v>3.557083</v>
      </c>
      <c r="I8" s="6">
        <v>0.1420833</v>
      </c>
    </row>
    <row r="9" spans="1:9">
      <c r="A9" t="str">
        <f>_xlfn.CONCAT(B9,"_",D9,"_",E9)</f>
        <v>Monroe_HAD45_2039</v>
      </c>
      <c r="B9" t="s">
        <v>0</v>
      </c>
      <c r="D9" t="s">
        <v>15</v>
      </c>
      <c r="E9">
        <v>2039</v>
      </c>
      <c r="F9" s="6">
        <v>1.7549999999999999</v>
      </c>
      <c r="G9" s="6">
        <v>34.663888999999998</v>
      </c>
      <c r="H9" s="6">
        <v>3.6861109999999999</v>
      </c>
      <c r="I9" s="6">
        <v>0.29222219999999999</v>
      </c>
    </row>
    <row r="10" spans="1:9">
      <c r="A10" t="str">
        <f t="shared" si="0"/>
        <v>Macomb_HAD45_2039</v>
      </c>
      <c r="B10" t="s">
        <v>1</v>
      </c>
      <c r="D10" t="s">
        <v>15</v>
      </c>
      <c r="E10">
        <v>2039</v>
      </c>
      <c r="F10" s="6">
        <v>1.815915916</v>
      </c>
      <c r="G10" s="6">
        <v>28.690390000000001</v>
      </c>
      <c r="H10" s="6">
        <v>4.0789790000000004</v>
      </c>
      <c r="I10" s="6">
        <v>0.18948950000000001</v>
      </c>
    </row>
    <row r="11" spans="1:9">
      <c r="A11" t="str">
        <f t="shared" si="0"/>
        <v>St. Clair_HAD45_2039</v>
      </c>
      <c r="B11" s="1" t="s">
        <v>2</v>
      </c>
      <c r="D11" t="s">
        <v>15</v>
      </c>
      <c r="E11">
        <v>2039</v>
      </c>
      <c r="F11" s="6">
        <v>2.0518292680000001</v>
      </c>
      <c r="G11" s="6">
        <v>25.400203000000001</v>
      </c>
      <c r="H11" s="6">
        <v>3.7591459999999999</v>
      </c>
      <c r="I11" s="6">
        <v>0.17682929999999999</v>
      </c>
    </row>
    <row r="12" spans="1:9">
      <c r="A12" t="str">
        <f t="shared" si="0"/>
        <v>Wayne_HAD45_2039</v>
      </c>
      <c r="B12" t="s">
        <v>3</v>
      </c>
      <c r="D12" t="s">
        <v>15</v>
      </c>
      <c r="E12">
        <v>2039</v>
      </c>
      <c r="F12" s="6">
        <v>1.579318735</v>
      </c>
      <c r="G12" s="6">
        <v>32.113869000000001</v>
      </c>
      <c r="H12" s="6">
        <v>3.5849150000000001</v>
      </c>
      <c r="I12" s="6">
        <v>0.28564479999999998</v>
      </c>
    </row>
    <row r="13" spans="1:9">
      <c r="A13" t="str">
        <f t="shared" si="0"/>
        <v>Oakland_HAD45_2039</v>
      </c>
      <c r="B13" t="s">
        <v>4</v>
      </c>
      <c r="D13" t="s">
        <v>15</v>
      </c>
      <c r="E13">
        <v>2039</v>
      </c>
      <c r="F13" s="6">
        <v>1.9856666670000001</v>
      </c>
      <c r="G13" s="6">
        <v>28.206833</v>
      </c>
      <c r="H13" s="6">
        <v>3.758</v>
      </c>
      <c r="I13" s="6">
        <v>0.1418333</v>
      </c>
    </row>
    <row r="14" spans="1:9">
      <c r="A14" t="str">
        <f t="shared" si="0"/>
        <v>Livingston_HAD45_2039</v>
      </c>
      <c r="B14" t="s">
        <v>5</v>
      </c>
      <c r="D14" t="s">
        <v>15</v>
      </c>
      <c r="E14">
        <v>2039</v>
      </c>
      <c r="F14" s="6">
        <v>2.2125641030000001</v>
      </c>
      <c r="G14" s="6">
        <v>27.386154000000001</v>
      </c>
      <c r="H14" s="6">
        <v>3.2261540000000002</v>
      </c>
      <c r="I14" s="6">
        <v>0.10179489999999999</v>
      </c>
    </row>
    <row r="15" spans="1:9">
      <c r="A15" t="str">
        <f t="shared" si="0"/>
        <v>Washtenaw_HAD45_2039</v>
      </c>
      <c r="B15" t="s">
        <v>6</v>
      </c>
      <c r="D15" t="s">
        <v>15</v>
      </c>
      <c r="E15">
        <v>2039</v>
      </c>
      <c r="F15" s="6">
        <v>2.1110416669999998</v>
      </c>
      <c r="G15" s="6">
        <v>31.542708000000001</v>
      </c>
      <c r="H15" s="6">
        <v>3.3089580000000001</v>
      </c>
      <c r="I15" s="6">
        <v>0.1875</v>
      </c>
    </row>
    <row r="16" spans="1:9">
      <c r="A16" t="str">
        <f t="shared" si="0"/>
        <v>Monroe_HAD45_2069</v>
      </c>
      <c r="B16" t="s">
        <v>0</v>
      </c>
      <c r="D16" t="s">
        <v>15</v>
      </c>
      <c r="E16">
        <v>2069</v>
      </c>
      <c r="F16" s="6">
        <v>0.34888888899999998</v>
      </c>
      <c r="G16" s="6">
        <v>53.740278000000004</v>
      </c>
      <c r="H16" s="6">
        <v>4.2205560000000002</v>
      </c>
      <c r="I16" s="6">
        <v>0.44861109999999998</v>
      </c>
    </row>
    <row r="17" spans="1:9">
      <c r="A17" t="str">
        <f t="shared" si="0"/>
        <v>Macomb_HAD45_2069</v>
      </c>
      <c r="B17" t="s">
        <v>1</v>
      </c>
      <c r="D17" t="s">
        <v>15</v>
      </c>
      <c r="E17">
        <v>2069</v>
      </c>
      <c r="F17" s="6">
        <v>0.45435435400000002</v>
      </c>
      <c r="G17" s="6">
        <v>46.053753999999998</v>
      </c>
      <c r="H17" s="6">
        <v>4.7405410000000003</v>
      </c>
      <c r="I17" s="6">
        <v>0.34744740000000002</v>
      </c>
    </row>
    <row r="18" spans="1:9">
      <c r="A18" t="str">
        <f t="shared" si="0"/>
        <v>St. Clair_HAD45_2069</v>
      </c>
      <c r="B18" s="1" t="s">
        <v>2</v>
      </c>
      <c r="D18" t="s">
        <v>15</v>
      </c>
      <c r="E18">
        <v>2069</v>
      </c>
      <c r="F18" s="6">
        <v>0.58617886200000002</v>
      </c>
      <c r="G18" s="6">
        <v>41.227438999999997</v>
      </c>
      <c r="H18" s="6">
        <v>4.421748</v>
      </c>
      <c r="I18" s="6">
        <v>0.39674799999999999</v>
      </c>
    </row>
    <row r="19" spans="1:9">
      <c r="A19" t="str">
        <f t="shared" si="0"/>
        <v>Wayne_HAD45_2069</v>
      </c>
      <c r="B19" t="s">
        <v>3</v>
      </c>
      <c r="D19" t="s">
        <v>15</v>
      </c>
      <c r="E19">
        <v>2069</v>
      </c>
      <c r="F19" s="6">
        <v>0.48515815099999998</v>
      </c>
      <c r="G19" s="6">
        <v>50.248905000000001</v>
      </c>
      <c r="H19" s="6">
        <v>4.2175180000000001</v>
      </c>
      <c r="I19" s="6">
        <v>0.32262770000000002</v>
      </c>
    </row>
    <row r="20" spans="1:9">
      <c r="A20" t="str">
        <f t="shared" si="0"/>
        <v>Oakland_HAD45_2069</v>
      </c>
      <c r="B20" t="s">
        <v>4</v>
      </c>
      <c r="D20" t="s">
        <v>15</v>
      </c>
      <c r="E20">
        <v>2069</v>
      </c>
      <c r="F20" s="6">
        <v>0.53083333300000002</v>
      </c>
      <c r="G20" s="6">
        <v>45.572000000000003</v>
      </c>
      <c r="H20" s="6">
        <v>4.415</v>
      </c>
      <c r="I20" s="6">
        <v>0.26066669999999997</v>
      </c>
    </row>
    <row r="21" spans="1:9">
      <c r="A21" t="str">
        <f t="shared" si="0"/>
        <v>Livingston_HAD45_2069</v>
      </c>
      <c r="B21" t="s">
        <v>5</v>
      </c>
      <c r="D21" t="s">
        <v>15</v>
      </c>
      <c r="E21">
        <v>2069</v>
      </c>
      <c r="F21" s="6">
        <v>0.55102564099999995</v>
      </c>
      <c r="G21" s="6">
        <v>44.905897000000003</v>
      </c>
      <c r="H21" s="6">
        <v>4.2302559999999998</v>
      </c>
      <c r="I21" s="6">
        <v>0.27435900000000002</v>
      </c>
    </row>
    <row r="22" spans="1:9">
      <c r="A22" t="str">
        <f t="shared" si="0"/>
        <v>Washtenaw_HAD45_2069</v>
      </c>
      <c r="B22" t="s">
        <v>6</v>
      </c>
      <c r="D22" t="s">
        <v>15</v>
      </c>
      <c r="E22">
        <v>2069</v>
      </c>
      <c r="F22" s="6">
        <v>0.51666666699999997</v>
      </c>
      <c r="G22" s="6">
        <v>50.174374999999998</v>
      </c>
      <c r="H22" s="6">
        <v>3.9075000000000002</v>
      </c>
      <c r="I22" s="6">
        <v>0.38187500000000002</v>
      </c>
    </row>
    <row r="23" spans="1:9">
      <c r="A23" t="str">
        <f t="shared" si="0"/>
        <v>Monroe_HAD45_2099</v>
      </c>
      <c r="B23" t="s">
        <v>0</v>
      </c>
      <c r="D23" t="s">
        <v>15</v>
      </c>
      <c r="E23">
        <v>2099</v>
      </c>
      <c r="F23" s="6">
        <v>0.32416666700000002</v>
      </c>
      <c r="G23" s="6">
        <v>67.761388999999994</v>
      </c>
      <c r="H23" s="6">
        <v>4.4133329999999997</v>
      </c>
      <c r="I23" s="6">
        <v>0.56361110000000003</v>
      </c>
    </row>
    <row r="24" spans="1:9">
      <c r="A24" t="str">
        <f t="shared" si="0"/>
        <v>Macomb_HAD45_2099</v>
      </c>
      <c r="B24" t="s">
        <v>1</v>
      </c>
      <c r="D24" t="s">
        <v>15</v>
      </c>
      <c r="E24">
        <v>2099</v>
      </c>
      <c r="F24" s="6">
        <v>0.40900900899999998</v>
      </c>
      <c r="G24" s="6">
        <v>60.062461999999996</v>
      </c>
      <c r="H24" s="6">
        <v>4.6360359999999998</v>
      </c>
      <c r="I24" s="6">
        <v>0.25705709999999998</v>
      </c>
    </row>
    <row r="25" spans="1:9">
      <c r="A25" t="str">
        <f t="shared" si="0"/>
        <v>St. Clair_HAD45_2099</v>
      </c>
      <c r="B25" s="1" t="s">
        <v>2</v>
      </c>
      <c r="D25" t="s">
        <v>15</v>
      </c>
      <c r="E25">
        <v>2099</v>
      </c>
      <c r="F25" s="6">
        <v>0.52398374000000003</v>
      </c>
      <c r="G25" s="6">
        <v>55.460771999999999</v>
      </c>
      <c r="H25" s="6">
        <v>4.3089430000000002</v>
      </c>
      <c r="I25" s="6">
        <v>0.28658539999999999</v>
      </c>
    </row>
    <row r="26" spans="1:9">
      <c r="A26" t="str">
        <f t="shared" si="0"/>
        <v>Wayne_HAD45_2099</v>
      </c>
      <c r="B26" t="s">
        <v>3</v>
      </c>
      <c r="D26" t="s">
        <v>15</v>
      </c>
      <c r="E26">
        <v>2099</v>
      </c>
      <c r="F26" s="6">
        <v>0.41459854000000002</v>
      </c>
      <c r="G26" s="6">
        <v>64.774939000000003</v>
      </c>
      <c r="H26" s="6">
        <v>4.3635039999999998</v>
      </c>
      <c r="I26" s="6">
        <v>0.37980540000000002</v>
      </c>
    </row>
    <row r="27" spans="1:9">
      <c r="A27" t="str">
        <f t="shared" si="0"/>
        <v>Oakland_HAD45_2099</v>
      </c>
      <c r="B27" t="s">
        <v>4</v>
      </c>
      <c r="D27" t="s">
        <v>15</v>
      </c>
      <c r="E27">
        <v>2099</v>
      </c>
      <c r="F27" s="6">
        <v>0.46100000000000002</v>
      </c>
      <c r="G27" s="6">
        <v>59.467666999999999</v>
      </c>
      <c r="H27" s="6">
        <v>4.2526669999999998</v>
      </c>
      <c r="I27" s="6">
        <v>0.25950000000000001</v>
      </c>
    </row>
    <row r="28" spans="1:9">
      <c r="A28" t="str">
        <f t="shared" si="0"/>
        <v>Livingston_HAD45_2099</v>
      </c>
      <c r="B28" t="s">
        <v>5</v>
      </c>
      <c r="D28" t="s">
        <v>15</v>
      </c>
      <c r="E28">
        <v>2099</v>
      </c>
      <c r="F28" s="6">
        <v>0.50025640999999998</v>
      </c>
      <c r="G28" s="6">
        <v>58.893332999999998</v>
      </c>
      <c r="H28" s="6">
        <v>4.0158969999999998</v>
      </c>
      <c r="I28" s="6">
        <v>0.29128209999999999</v>
      </c>
    </row>
    <row r="29" spans="1:9">
      <c r="A29" t="str">
        <f t="shared" si="0"/>
        <v>Washtenaw_HAD45_2099</v>
      </c>
      <c r="B29" t="s">
        <v>6</v>
      </c>
      <c r="D29" t="s">
        <v>15</v>
      </c>
      <c r="E29">
        <v>2099</v>
      </c>
      <c r="F29" s="6">
        <v>0.49062499999999998</v>
      </c>
      <c r="G29" s="6">
        <v>64.247292000000002</v>
      </c>
      <c r="H29" s="6">
        <v>4.2081249999999999</v>
      </c>
      <c r="I29" s="6">
        <v>0.458125</v>
      </c>
    </row>
    <row r="30" spans="1:9">
      <c r="A30" t="str">
        <f t="shared" si="0"/>
        <v>Monroe_HAD85_2039</v>
      </c>
      <c r="B30" t="s">
        <v>0</v>
      </c>
      <c r="D30" t="s">
        <v>16</v>
      </c>
      <c r="E30">
        <v>2039</v>
      </c>
      <c r="F30" s="6">
        <v>0.97666666700000004</v>
      </c>
      <c r="G30" s="6">
        <v>31.609166999999999</v>
      </c>
      <c r="H30" s="6">
        <v>3.7044440000000001</v>
      </c>
      <c r="I30" s="6">
        <v>0.24638889999999999</v>
      </c>
    </row>
    <row r="31" spans="1:9">
      <c r="A31" t="str">
        <f t="shared" si="0"/>
        <v>Macomb_HAD85_2039</v>
      </c>
      <c r="B31" t="s">
        <v>1</v>
      </c>
      <c r="D31" t="s">
        <v>16</v>
      </c>
      <c r="E31">
        <v>2039</v>
      </c>
      <c r="F31" s="6">
        <v>0.851051051</v>
      </c>
      <c r="G31" s="6">
        <v>26.498498000000001</v>
      </c>
      <c r="H31" s="6">
        <v>4.1510509999999998</v>
      </c>
      <c r="I31" s="6">
        <v>0.23243240000000001</v>
      </c>
    </row>
    <row r="32" spans="1:9">
      <c r="A32" t="str">
        <f t="shared" si="0"/>
        <v>St. Clair_HAD85_2039</v>
      </c>
      <c r="B32" s="1" t="s">
        <v>2</v>
      </c>
      <c r="D32" t="s">
        <v>16</v>
      </c>
      <c r="E32">
        <v>2039</v>
      </c>
      <c r="F32" s="6">
        <v>0.99715447199999996</v>
      </c>
      <c r="G32" s="6">
        <v>24.186789000000001</v>
      </c>
      <c r="H32" s="6">
        <v>3.87439</v>
      </c>
      <c r="I32" s="6">
        <v>0.229878</v>
      </c>
    </row>
    <row r="33" spans="1:9">
      <c r="A33" t="str">
        <f t="shared" si="0"/>
        <v>Wayne_HAD85_2039</v>
      </c>
      <c r="B33" t="s">
        <v>3</v>
      </c>
      <c r="D33" t="s">
        <v>16</v>
      </c>
      <c r="E33">
        <v>2039</v>
      </c>
      <c r="F33" s="6">
        <v>0.76739659400000004</v>
      </c>
      <c r="G33" s="6">
        <v>29.588808</v>
      </c>
      <c r="H33" s="6">
        <v>3.9369830000000001</v>
      </c>
      <c r="I33" s="6">
        <v>0.23576639999999999</v>
      </c>
    </row>
    <row r="34" spans="1:9">
      <c r="A34" t="str">
        <f t="shared" si="0"/>
        <v>Oakland_HAD85_2039</v>
      </c>
      <c r="B34" t="s">
        <v>4</v>
      </c>
      <c r="D34" t="s">
        <v>16</v>
      </c>
      <c r="E34">
        <v>2039</v>
      </c>
      <c r="F34" s="6">
        <v>0.92733333299999998</v>
      </c>
      <c r="G34" s="6">
        <v>26.033667000000001</v>
      </c>
      <c r="H34" s="6">
        <v>3.835833</v>
      </c>
      <c r="I34" s="6">
        <v>0.185</v>
      </c>
    </row>
    <row r="35" spans="1:9">
      <c r="A35" t="str">
        <f t="shared" si="0"/>
        <v>Livingston_HAD85_2039</v>
      </c>
      <c r="B35" t="s">
        <v>5</v>
      </c>
      <c r="D35" t="s">
        <v>16</v>
      </c>
      <c r="E35">
        <v>2039</v>
      </c>
      <c r="F35" s="6">
        <v>1.163846154</v>
      </c>
      <c r="G35" s="6">
        <v>26.239231</v>
      </c>
      <c r="H35" s="6">
        <v>3.6387179999999999</v>
      </c>
      <c r="I35" s="6">
        <v>0.18</v>
      </c>
    </row>
    <row r="36" spans="1:9">
      <c r="A36" t="str">
        <f t="shared" si="0"/>
        <v>Washtenaw_HAD85_2039</v>
      </c>
      <c r="B36" t="s">
        <v>6</v>
      </c>
      <c r="D36" t="s">
        <v>16</v>
      </c>
      <c r="E36">
        <v>2039</v>
      </c>
      <c r="F36" s="6">
        <v>1.103958333</v>
      </c>
      <c r="G36" s="6">
        <v>29.487708000000001</v>
      </c>
      <c r="H36" s="6">
        <v>3.779792</v>
      </c>
      <c r="I36" s="6">
        <v>0.24875</v>
      </c>
    </row>
    <row r="37" spans="1:9">
      <c r="A37" t="str">
        <f t="shared" si="0"/>
        <v>Monroe_HAD85_2069</v>
      </c>
      <c r="B37" t="s">
        <v>0</v>
      </c>
      <c r="D37" t="s">
        <v>16</v>
      </c>
      <c r="E37">
        <v>2069</v>
      </c>
      <c r="F37" s="6">
        <v>0.41499999999999998</v>
      </c>
      <c r="G37" s="6">
        <v>67.743333000000007</v>
      </c>
      <c r="H37" s="6">
        <v>3.6494439999999999</v>
      </c>
      <c r="I37" s="6">
        <v>0.28416669999999999</v>
      </c>
    </row>
    <row r="38" spans="1:9">
      <c r="A38" t="str">
        <f t="shared" si="0"/>
        <v>Macomb_HAD85_2069</v>
      </c>
      <c r="B38" t="s">
        <v>1</v>
      </c>
      <c r="D38" t="s">
        <v>16</v>
      </c>
      <c r="E38">
        <v>2069</v>
      </c>
      <c r="F38" s="6">
        <v>0.53423423400000003</v>
      </c>
      <c r="G38" s="6">
        <v>56.925525999999998</v>
      </c>
      <c r="H38" s="6">
        <v>3.640841</v>
      </c>
      <c r="I38" s="6">
        <v>0.24744740000000001</v>
      </c>
    </row>
    <row r="39" spans="1:9">
      <c r="A39" t="str">
        <f t="shared" si="0"/>
        <v>St. Clair_HAD85_2069</v>
      </c>
      <c r="B39" s="1" t="s">
        <v>2</v>
      </c>
      <c r="D39" t="s">
        <v>16</v>
      </c>
      <c r="E39">
        <v>2069</v>
      </c>
      <c r="F39" s="6">
        <v>0.65386178900000003</v>
      </c>
      <c r="G39" s="6">
        <v>51.155487999999998</v>
      </c>
      <c r="H39" s="6">
        <v>3.2934960000000002</v>
      </c>
      <c r="I39" s="6">
        <v>0.26219510000000001</v>
      </c>
    </row>
    <row r="40" spans="1:9">
      <c r="A40" t="str">
        <f t="shared" si="0"/>
        <v>Wayne_HAD85_2069</v>
      </c>
      <c r="B40" t="s">
        <v>3</v>
      </c>
      <c r="D40" t="s">
        <v>16</v>
      </c>
      <c r="E40">
        <v>2069</v>
      </c>
      <c r="F40" s="6">
        <v>0.56155717800000005</v>
      </c>
      <c r="G40" s="6">
        <v>63.279561999999999</v>
      </c>
      <c r="H40" s="6">
        <v>3.7063259999999998</v>
      </c>
      <c r="I40" s="6">
        <v>0.25985399999999997</v>
      </c>
    </row>
    <row r="41" spans="1:9">
      <c r="A41" t="str">
        <f t="shared" si="0"/>
        <v>Oakland_HAD85_2069</v>
      </c>
      <c r="B41" t="s">
        <v>4</v>
      </c>
      <c r="D41" t="s">
        <v>16</v>
      </c>
      <c r="E41">
        <v>2069</v>
      </c>
      <c r="F41" s="6">
        <v>0.51666666699999997</v>
      </c>
      <c r="G41" s="6">
        <v>56.576166999999998</v>
      </c>
      <c r="H41" s="6">
        <v>3.37</v>
      </c>
      <c r="I41" s="6">
        <v>0.21166670000000001</v>
      </c>
    </row>
    <row r="42" spans="1:9">
      <c r="A42" t="str">
        <f t="shared" si="0"/>
        <v>Livingston_HAD85_2069</v>
      </c>
      <c r="B42" t="s">
        <v>5</v>
      </c>
      <c r="D42" t="s">
        <v>16</v>
      </c>
      <c r="E42">
        <v>2069</v>
      </c>
      <c r="F42" s="6">
        <v>0.47794871799999999</v>
      </c>
      <c r="G42" s="6">
        <v>56.524872000000002</v>
      </c>
      <c r="H42" s="6">
        <v>3.23</v>
      </c>
      <c r="I42" s="6">
        <v>0.21307690000000001</v>
      </c>
    </row>
    <row r="43" spans="1:9">
      <c r="A43" t="str">
        <f t="shared" si="0"/>
        <v>Washtenaw_HAD85_2069</v>
      </c>
      <c r="B43" t="s">
        <v>6</v>
      </c>
      <c r="D43" t="s">
        <v>16</v>
      </c>
      <c r="E43">
        <v>2069</v>
      </c>
      <c r="F43" s="6">
        <v>0.44874999999999998</v>
      </c>
      <c r="G43" s="6">
        <v>63.110208</v>
      </c>
      <c r="H43" s="6">
        <v>3.6495829999999998</v>
      </c>
      <c r="I43" s="6">
        <v>0.3075</v>
      </c>
    </row>
    <row r="44" spans="1:9">
      <c r="A44" t="str">
        <f t="shared" si="0"/>
        <v>Monroe_HAD85_2099</v>
      </c>
      <c r="B44" t="s">
        <v>0</v>
      </c>
      <c r="D44" t="s">
        <v>16</v>
      </c>
      <c r="E44">
        <v>2099</v>
      </c>
      <c r="F44" s="6">
        <v>0.36222222199999998</v>
      </c>
      <c r="G44" s="6">
        <v>92.62</v>
      </c>
      <c r="H44" s="6">
        <v>5.3244439999999997</v>
      </c>
      <c r="I44" s="6">
        <v>0.75388889999999997</v>
      </c>
    </row>
    <row r="45" spans="1:9">
      <c r="A45" t="str">
        <f t="shared" si="0"/>
        <v>Macomb_HAD85_2099</v>
      </c>
      <c r="B45" t="s">
        <v>1</v>
      </c>
      <c r="D45" t="s">
        <v>16</v>
      </c>
      <c r="E45">
        <v>2099</v>
      </c>
      <c r="F45" s="6">
        <v>0.49399399399999999</v>
      </c>
      <c r="G45" s="6">
        <v>85.070571000000001</v>
      </c>
      <c r="H45" s="6">
        <v>5.4396399999999998</v>
      </c>
      <c r="I45" s="6">
        <v>0.47987990000000003</v>
      </c>
    </row>
    <row r="46" spans="1:9">
      <c r="A46" t="str">
        <f t="shared" si="0"/>
        <v>St. Clair_HAD85_2099</v>
      </c>
      <c r="B46" s="1" t="s">
        <v>2</v>
      </c>
      <c r="D46" t="s">
        <v>16</v>
      </c>
      <c r="E46">
        <v>2099</v>
      </c>
      <c r="F46" s="6">
        <v>0.60243902400000005</v>
      </c>
      <c r="G46" s="6">
        <v>81.563821000000004</v>
      </c>
      <c r="H46" s="6">
        <v>5.1146339999999997</v>
      </c>
      <c r="I46" s="6">
        <v>0.41483740000000002</v>
      </c>
    </row>
    <row r="47" spans="1:9">
      <c r="A47" t="str">
        <f t="shared" si="0"/>
        <v>Wayne_HAD85_2099</v>
      </c>
      <c r="B47" t="s">
        <v>3</v>
      </c>
      <c r="D47" t="s">
        <v>16</v>
      </c>
      <c r="E47">
        <v>2099</v>
      </c>
      <c r="F47" s="6">
        <v>0.55839416100000006</v>
      </c>
      <c r="G47" s="6">
        <v>89.569100000000006</v>
      </c>
      <c r="H47" s="6">
        <v>5.5457419999999997</v>
      </c>
      <c r="I47" s="6">
        <v>0.68710459999999995</v>
      </c>
    </row>
    <row r="48" spans="1:9">
      <c r="A48" t="str">
        <f t="shared" si="0"/>
        <v>Oakland_HAD85_2099</v>
      </c>
      <c r="B48" t="s">
        <v>4</v>
      </c>
      <c r="D48" t="s">
        <v>16</v>
      </c>
      <c r="E48">
        <v>2099</v>
      </c>
      <c r="F48" s="6">
        <v>0.47383333300000002</v>
      </c>
      <c r="G48" s="6">
        <v>84.857332999999997</v>
      </c>
      <c r="H48" s="6">
        <v>4.9983329999999997</v>
      </c>
      <c r="I48" s="6">
        <v>0.43316670000000002</v>
      </c>
    </row>
    <row r="49" spans="1:9">
      <c r="A49" t="str">
        <f t="shared" si="0"/>
        <v>Livingston_HAD85_2099</v>
      </c>
      <c r="B49" t="s">
        <v>5</v>
      </c>
      <c r="D49" t="s">
        <v>16</v>
      </c>
      <c r="E49">
        <v>2099</v>
      </c>
      <c r="F49" s="6">
        <v>0.38307692300000001</v>
      </c>
      <c r="G49" s="6">
        <v>84.748204999999999</v>
      </c>
      <c r="H49" s="6">
        <v>4.93</v>
      </c>
      <c r="I49" s="6">
        <v>0.4882051</v>
      </c>
    </row>
    <row r="50" spans="1:9">
      <c r="A50" t="str">
        <f t="shared" si="0"/>
        <v>Washtenaw_HAD85_2099</v>
      </c>
      <c r="B50" t="s">
        <v>6</v>
      </c>
      <c r="D50" t="s">
        <v>16</v>
      </c>
      <c r="E50">
        <v>2099</v>
      </c>
      <c r="F50" s="6">
        <v>0.385625</v>
      </c>
      <c r="G50" s="6">
        <v>89.493333000000007</v>
      </c>
      <c r="H50" s="6">
        <v>5.0418750000000001</v>
      </c>
      <c r="I50" s="6">
        <v>0.69937499999999997</v>
      </c>
    </row>
    <row r="51" spans="1:9">
      <c r="A51" t="str">
        <f t="shared" si="0"/>
        <v>Monroe_IPSL45_2039</v>
      </c>
      <c r="B51" t="s">
        <v>0</v>
      </c>
      <c r="D51" t="s">
        <v>17</v>
      </c>
      <c r="E51">
        <v>2039</v>
      </c>
      <c r="F51" s="6">
        <v>1.597777778</v>
      </c>
      <c r="G51" s="6">
        <v>19.926110999999999</v>
      </c>
      <c r="H51" s="6">
        <v>4.2830560000000002</v>
      </c>
      <c r="I51" s="6">
        <v>0.39361109999999999</v>
      </c>
    </row>
    <row r="52" spans="1:9">
      <c r="A52" t="str">
        <f t="shared" si="0"/>
        <v>Macomb_IPSL45_2039</v>
      </c>
      <c r="B52" t="s">
        <v>1</v>
      </c>
      <c r="D52" t="s">
        <v>17</v>
      </c>
      <c r="E52">
        <v>2039</v>
      </c>
      <c r="F52" s="6">
        <v>1.594294294</v>
      </c>
      <c r="G52" s="6">
        <v>15.511411000000001</v>
      </c>
      <c r="H52" s="6">
        <v>3.357958</v>
      </c>
      <c r="I52" s="6">
        <v>0.27507510000000002</v>
      </c>
    </row>
    <row r="53" spans="1:9">
      <c r="A53" t="str">
        <f t="shared" si="0"/>
        <v>St. Clair_IPSL45_2039</v>
      </c>
      <c r="B53" s="1" t="s">
        <v>2</v>
      </c>
      <c r="D53" t="s">
        <v>17</v>
      </c>
      <c r="E53">
        <v>2039</v>
      </c>
      <c r="F53" s="6">
        <v>1.8947154470000001</v>
      </c>
      <c r="G53" s="6">
        <v>12.679675</v>
      </c>
      <c r="H53" s="6">
        <v>2.900407</v>
      </c>
      <c r="I53" s="6">
        <v>0.35792679999999999</v>
      </c>
    </row>
    <row r="54" spans="1:9">
      <c r="A54" t="str">
        <f t="shared" si="0"/>
        <v>Wayne_IPSL45_2039</v>
      </c>
      <c r="B54" t="s">
        <v>3</v>
      </c>
      <c r="D54" t="s">
        <v>17</v>
      </c>
      <c r="E54">
        <v>2039</v>
      </c>
      <c r="F54" s="6">
        <v>1.3676399029999999</v>
      </c>
      <c r="G54" s="6">
        <v>17.456690999999999</v>
      </c>
      <c r="H54" s="6">
        <v>4.327007</v>
      </c>
      <c r="I54" s="6">
        <v>0.37420920000000002</v>
      </c>
    </row>
    <row r="55" spans="1:9">
      <c r="A55" t="str">
        <f t="shared" si="0"/>
        <v>Oakland_IPSL45_2039</v>
      </c>
      <c r="B55" t="s">
        <v>4</v>
      </c>
      <c r="D55" t="s">
        <v>17</v>
      </c>
      <c r="E55">
        <v>2039</v>
      </c>
      <c r="F55" s="6">
        <v>1.786</v>
      </c>
      <c r="G55" s="6">
        <v>13.892833</v>
      </c>
      <c r="H55" s="6">
        <v>3.3308330000000002</v>
      </c>
      <c r="I55" s="6">
        <v>0.2758333</v>
      </c>
    </row>
    <row r="56" spans="1:9">
      <c r="A56" t="str">
        <f t="shared" si="0"/>
        <v>Livingston_IPSL45_2039</v>
      </c>
      <c r="B56" t="s">
        <v>5</v>
      </c>
      <c r="D56" t="s">
        <v>17</v>
      </c>
      <c r="E56">
        <v>2039</v>
      </c>
      <c r="F56" s="6">
        <v>1.9376923079999999</v>
      </c>
      <c r="G56" s="6">
        <v>12.615128</v>
      </c>
      <c r="H56" s="6">
        <v>3.1643590000000001</v>
      </c>
      <c r="I56" s="6">
        <v>0.23846149999999999</v>
      </c>
    </row>
    <row r="57" spans="1:9">
      <c r="A57" t="str">
        <f t="shared" si="0"/>
        <v>Washtenaw_IPSL45_2039</v>
      </c>
      <c r="B57" t="s">
        <v>6</v>
      </c>
      <c r="D57" t="s">
        <v>17</v>
      </c>
      <c r="E57">
        <v>2039</v>
      </c>
      <c r="F57" s="6">
        <v>1.906458333</v>
      </c>
      <c r="G57" s="6">
        <v>16.202916999999999</v>
      </c>
      <c r="H57" s="6">
        <v>4.2120829999999998</v>
      </c>
      <c r="I57" s="6">
        <v>0.40145829999999999</v>
      </c>
    </row>
    <row r="58" spans="1:9">
      <c r="A58" t="str">
        <f t="shared" si="0"/>
        <v>Monroe_IPSL45_2069</v>
      </c>
      <c r="B58" t="s">
        <v>0</v>
      </c>
      <c r="D58" t="s">
        <v>17</v>
      </c>
      <c r="E58">
        <v>2069</v>
      </c>
      <c r="F58" s="6">
        <v>1.528611111</v>
      </c>
      <c r="G58" s="6">
        <v>37.440277999999999</v>
      </c>
      <c r="H58" s="6">
        <v>4.2908330000000001</v>
      </c>
      <c r="I58" s="6">
        <v>0.2263889</v>
      </c>
    </row>
    <row r="59" spans="1:9">
      <c r="A59" t="str">
        <f t="shared" si="0"/>
        <v>Macomb_IPSL45_2069</v>
      </c>
      <c r="B59" t="s">
        <v>1</v>
      </c>
      <c r="D59" t="s">
        <v>17</v>
      </c>
      <c r="E59">
        <v>2069</v>
      </c>
      <c r="F59" s="6">
        <v>1.2513513510000001</v>
      </c>
      <c r="G59" s="6">
        <v>31.506005999999999</v>
      </c>
      <c r="H59" s="6">
        <v>2.4957959999999999</v>
      </c>
      <c r="I59" s="6">
        <v>0.1714715</v>
      </c>
    </row>
    <row r="60" spans="1:9">
      <c r="A60" t="str">
        <f t="shared" si="0"/>
        <v>St. Clair_IPSL45_2069</v>
      </c>
      <c r="B60" s="1" t="s">
        <v>2</v>
      </c>
      <c r="D60" t="s">
        <v>17</v>
      </c>
      <c r="E60">
        <v>2069</v>
      </c>
      <c r="F60" s="6">
        <v>1.487601626</v>
      </c>
      <c r="G60" s="6">
        <v>27.604064999999999</v>
      </c>
      <c r="H60" s="6">
        <v>2.423171</v>
      </c>
      <c r="I60" s="6">
        <v>0.15345529999999999</v>
      </c>
    </row>
    <row r="61" spans="1:9">
      <c r="A61" t="str">
        <f t="shared" si="0"/>
        <v>Wayne_IPSL45_2069</v>
      </c>
      <c r="B61" t="s">
        <v>3</v>
      </c>
      <c r="D61" t="s">
        <v>17</v>
      </c>
      <c r="E61">
        <v>2069</v>
      </c>
      <c r="F61" s="6">
        <v>1.0703163019999999</v>
      </c>
      <c r="G61" s="6">
        <v>34.833820000000003</v>
      </c>
      <c r="H61" s="6">
        <v>3.6177619999999999</v>
      </c>
      <c r="I61" s="6">
        <v>0.2087591</v>
      </c>
    </row>
    <row r="62" spans="1:9">
      <c r="A62" t="str">
        <f t="shared" si="0"/>
        <v>Oakland_IPSL45_2069</v>
      </c>
      <c r="B62" t="s">
        <v>4</v>
      </c>
      <c r="D62" t="s">
        <v>17</v>
      </c>
      <c r="E62">
        <v>2069</v>
      </c>
      <c r="F62" s="6">
        <v>1.3818333330000001</v>
      </c>
      <c r="G62" s="6">
        <v>29.852</v>
      </c>
      <c r="H62" s="6">
        <v>2.5514999999999999</v>
      </c>
      <c r="I62" s="6">
        <v>0.20183329999999999</v>
      </c>
    </row>
    <row r="63" spans="1:9">
      <c r="A63" t="str">
        <f t="shared" si="0"/>
        <v>Livingston_IPSL45_2069</v>
      </c>
      <c r="B63" t="s">
        <v>5</v>
      </c>
      <c r="D63" t="s">
        <v>17</v>
      </c>
      <c r="E63">
        <v>2069</v>
      </c>
      <c r="F63" s="6">
        <v>1.5997435900000001</v>
      </c>
      <c r="G63" s="6">
        <v>28.364871999999998</v>
      </c>
      <c r="H63" s="6">
        <v>2.6876920000000002</v>
      </c>
      <c r="I63" s="6">
        <v>0.1205128</v>
      </c>
    </row>
    <row r="64" spans="1:9">
      <c r="A64" t="str">
        <f t="shared" si="0"/>
        <v>Washtenaw_IPSL45_2069</v>
      </c>
      <c r="B64" t="s">
        <v>6</v>
      </c>
      <c r="D64" t="s">
        <v>17</v>
      </c>
      <c r="E64">
        <v>2069</v>
      </c>
      <c r="F64" s="6">
        <v>1.7552083329999999</v>
      </c>
      <c r="G64" s="6">
        <v>33.286250000000003</v>
      </c>
      <c r="H64" s="6">
        <v>3.6575000000000002</v>
      </c>
      <c r="I64" s="6">
        <v>0.12458329999999999</v>
      </c>
    </row>
    <row r="65" spans="1:9">
      <c r="A65" t="str">
        <f t="shared" si="0"/>
        <v>Monroe_IPSL45_2099</v>
      </c>
      <c r="B65" t="s">
        <v>0</v>
      </c>
      <c r="D65" t="s">
        <v>17</v>
      </c>
      <c r="E65">
        <v>2099</v>
      </c>
      <c r="F65" s="6">
        <v>0.58361111099999996</v>
      </c>
      <c r="G65" s="6">
        <v>39.403888999999999</v>
      </c>
      <c r="H65" s="6">
        <v>5.1230560000000001</v>
      </c>
      <c r="I65" s="6">
        <v>0.47333330000000001</v>
      </c>
    </row>
    <row r="66" spans="1:9">
      <c r="A66" t="str">
        <f t="shared" ref="A66:A92" si="1">_xlfn.CONCAT(B66,"_",D66,"_",E66)</f>
        <v>Macomb_IPSL45_2099</v>
      </c>
      <c r="B66" t="s">
        <v>1</v>
      </c>
      <c r="D66" t="s">
        <v>17</v>
      </c>
      <c r="E66">
        <v>2099</v>
      </c>
      <c r="F66" s="6">
        <v>0.403603604</v>
      </c>
      <c r="G66" s="6">
        <v>32.116216000000001</v>
      </c>
      <c r="H66" s="6">
        <v>3.9645649999999999</v>
      </c>
      <c r="I66" s="6">
        <v>0.31471470000000001</v>
      </c>
    </row>
    <row r="67" spans="1:9">
      <c r="A67" t="str">
        <f t="shared" si="1"/>
        <v>St. Clair_IPSL45_2099</v>
      </c>
      <c r="B67" s="1" t="s">
        <v>2</v>
      </c>
      <c r="D67" t="s">
        <v>17</v>
      </c>
      <c r="E67">
        <v>2099</v>
      </c>
      <c r="F67" s="6">
        <v>0.57804878000000004</v>
      </c>
      <c r="G67" s="6">
        <v>27.473171000000001</v>
      </c>
      <c r="H67" s="6">
        <v>3.7398370000000001</v>
      </c>
      <c r="I67" s="6">
        <v>0.42662600000000001</v>
      </c>
    </row>
    <row r="68" spans="1:9">
      <c r="A68" t="str">
        <f t="shared" si="1"/>
        <v>Wayne_IPSL45_2099</v>
      </c>
      <c r="B68" t="s">
        <v>3</v>
      </c>
      <c r="D68" t="s">
        <v>17</v>
      </c>
      <c r="E68">
        <v>2099</v>
      </c>
      <c r="F68" s="6">
        <v>0.34160583900000002</v>
      </c>
      <c r="G68" s="6">
        <v>36.233576999999997</v>
      </c>
      <c r="H68" s="6">
        <v>4.808516</v>
      </c>
      <c r="I68" s="6">
        <v>0.40121649999999998</v>
      </c>
    </row>
    <row r="69" spans="1:9">
      <c r="A69" t="str">
        <f t="shared" si="1"/>
        <v>Oakland_IPSL45_2099</v>
      </c>
      <c r="B69" t="s">
        <v>4</v>
      </c>
      <c r="D69" t="s">
        <v>17</v>
      </c>
      <c r="E69">
        <v>2099</v>
      </c>
      <c r="F69" s="6">
        <v>0.47299999999999998</v>
      </c>
      <c r="G69" s="6">
        <v>30.395833</v>
      </c>
      <c r="H69" s="6">
        <v>3.85</v>
      </c>
      <c r="I69" s="6">
        <v>0.36583329999999997</v>
      </c>
    </row>
    <row r="70" spans="1:9">
      <c r="A70" t="str">
        <f t="shared" si="1"/>
        <v>Livingston_IPSL45_2099</v>
      </c>
      <c r="B70" t="s">
        <v>5</v>
      </c>
      <c r="D70" t="s">
        <v>17</v>
      </c>
      <c r="E70">
        <v>2099</v>
      </c>
      <c r="F70" s="6">
        <v>0.57615384599999997</v>
      </c>
      <c r="G70" s="6">
        <v>28.613845999999999</v>
      </c>
      <c r="H70" s="6">
        <v>3.745641</v>
      </c>
      <c r="I70" s="6">
        <v>0.31666670000000002</v>
      </c>
    </row>
    <row r="71" spans="1:9">
      <c r="A71" t="str">
        <f t="shared" si="1"/>
        <v>Washtenaw_IPSL45_2099</v>
      </c>
      <c r="B71" t="s">
        <v>6</v>
      </c>
      <c r="D71" t="s">
        <v>17</v>
      </c>
      <c r="E71">
        <v>2099</v>
      </c>
      <c r="F71" s="6">
        <v>0.78083333300000002</v>
      </c>
      <c r="G71" s="6">
        <v>34.688749999999999</v>
      </c>
      <c r="H71" s="6">
        <v>4.6564579999999998</v>
      </c>
      <c r="I71" s="6">
        <v>0.3489583</v>
      </c>
    </row>
    <row r="72" spans="1:9">
      <c r="A72" t="str">
        <f t="shared" si="1"/>
        <v>Monroe_IPSL85_2039</v>
      </c>
      <c r="B72" t="s">
        <v>0</v>
      </c>
      <c r="D72" t="s">
        <v>18</v>
      </c>
      <c r="E72">
        <v>2039</v>
      </c>
      <c r="F72" s="6">
        <v>2.181666667</v>
      </c>
      <c r="G72" s="6">
        <v>24.362221999999999</v>
      </c>
      <c r="H72" s="6">
        <v>4.0638889999999996</v>
      </c>
      <c r="I72" s="6">
        <v>0.42277779999999998</v>
      </c>
    </row>
    <row r="73" spans="1:9">
      <c r="A73" t="str">
        <f t="shared" si="1"/>
        <v>Macomb_IPSL85_2039</v>
      </c>
      <c r="B73" t="s">
        <v>1</v>
      </c>
      <c r="D73" t="s">
        <v>18</v>
      </c>
      <c r="E73">
        <v>2039</v>
      </c>
      <c r="F73" s="6">
        <v>2.1864864860000002</v>
      </c>
      <c r="G73" s="6">
        <v>19.414414000000001</v>
      </c>
      <c r="H73" s="6">
        <v>3.43994</v>
      </c>
      <c r="I73" s="6">
        <v>0.36246250000000002</v>
      </c>
    </row>
    <row r="74" spans="1:9">
      <c r="A74" t="str">
        <f t="shared" si="1"/>
        <v>St. Clair_IPSL85_2039</v>
      </c>
      <c r="B74" s="1" t="s">
        <v>2</v>
      </c>
      <c r="D74" t="s">
        <v>18</v>
      </c>
      <c r="E74">
        <v>2039</v>
      </c>
      <c r="F74" s="6">
        <v>2.5390243899999998</v>
      </c>
      <c r="G74" s="6">
        <v>16.091259999999998</v>
      </c>
      <c r="H74" s="6">
        <v>3.1621950000000001</v>
      </c>
      <c r="I74" s="6">
        <v>0.35548780000000002</v>
      </c>
    </row>
    <row r="75" spans="1:9">
      <c r="A75" t="str">
        <f t="shared" si="1"/>
        <v>Wayne_IPSL85_2039</v>
      </c>
      <c r="B75" t="s">
        <v>3</v>
      </c>
      <c r="D75" t="s">
        <v>18</v>
      </c>
      <c r="E75">
        <v>2039</v>
      </c>
      <c r="F75" s="6">
        <v>1.7126520679999999</v>
      </c>
      <c r="G75" s="6">
        <v>21.969830000000002</v>
      </c>
      <c r="H75" s="6">
        <v>4.3715330000000003</v>
      </c>
      <c r="I75" s="6">
        <v>0.31265209999999999</v>
      </c>
    </row>
    <row r="76" spans="1:9">
      <c r="A76" t="str">
        <f t="shared" si="1"/>
        <v>Oakland_IPSL85_2039</v>
      </c>
      <c r="B76" t="s">
        <v>4</v>
      </c>
      <c r="D76" t="s">
        <v>18</v>
      </c>
      <c r="E76">
        <v>2039</v>
      </c>
      <c r="F76" s="6">
        <v>2.3388333330000002</v>
      </c>
      <c r="G76" s="6">
        <v>17.929333</v>
      </c>
      <c r="H76" s="6">
        <v>3.2791670000000002</v>
      </c>
      <c r="I76" s="6">
        <v>0.30333329999999997</v>
      </c>
    </row>
    <row r="77" spans="1:9">
      <c r="A77" t="str">
        <f t="shared" si="1"/>
        <v>Livingston_IPSL85_2039</v>
      </c>
      <c r="B77" t="s">
        <v>5</v>
      </c>
      <c r="D77" t="s">
        <v>18</v>
      </c>
      <c r="E77">
        <v>2039</v>
      </c>
      <c r="F77" s="6">
        <v>2.7505128210000001</v>
      </c>
      <c r="G77" s="6">
        <v>16.545641</v>
      </c>
      <c r="H77" s="6">
        <v>3.2930769999999998</v>
      </c>
      <c r="I77" s="6">
        <v>0.26128210000000002</v>
      </c>
    </row>
    <row r="78" spans="1:9">
      <c r="A78" t="str">
        <f t="shared" si="1"/>
        <v>Washtenaw_IPSL85_2039</v>
      </c>
      <c r="B78" t="s">
        <v>6</v>
      </c>
      <c r="D78" t="s">
        <v>18</v>
      </c>
      <c r="E78">
        <v>2039</v>
      </c>
      <c r="F78" s="6">
        <v>2.6179166669999998</v>
      </c>
      <c r="G78" s="6">
        <v>20.219583</v>
      </c>
      <c r="H78" s="6">
        <v>4.2</v>
      </c>
      <c r="I78" s="6">
        <v>0.31708330000000001</v>
      </c>
    </row>
    <row r="79" spans="1:9">
      <c r="A79" t="str">
        <f t="shared" si="1"/>
        <v>Monroe_IPSL85_2069</v>
      </c>
      <c r="B79" t="s">
        <v>0</v>
      </c>
      <c r="D79" t="s">
        <v>18</v>
      </c>
      <c r="E79">
        <v>2069</v>
      </c>
      <c r="F79" s="6">
        <v>0.27861111100000002</v>
      </c>
      <c r="G79" s="6">
        <v>49.441943999999999</v>
      </c>
      <c r="H79" s="6">
        <v>3.9463889999999999</v>
      </c>
      <c r="I79" s="6">
        <v>0.37611109999999998</v>
      </c>
    </row>
    <row r="80" spans="1:9">
      <c r="A80" t="str">
        <f t="shared" si="1"/>
        <v>Macomb_IPSL85_2069</v>
      </c>
      <c r="B80" t="s">
        <v>1</v>
      </c>
      <c r="D80" t="s">
        <v>18</v>
      </c>
      <c r="E80">
        <v>2069</v>
      </c>
      <c r="F80" s="6">
        <v>0.25285285299999999</v>
      </c>
      <c r="G80" s="6">
        <v>41.346846999999997</v>
      </c>
      <c r="H80" s="6">
        <v>3.4150149999999999</v>
      </c>
      <c r="I80" s="6">
        <v>0.37747750000000002</v>
      </c>
    </row>
    <row r="81" spans="1:9">
      <c r="A81" t="str">
        <f t="shared" si="1"/>
        <v>St. Clair_IPSL85_2069</v>
      </c>
      <c r="B81" s="1" t="s">
        <v>2</v>
      </c>
      <c r="D81" t="s">
        <v>18</v>
      </c>
      <c r="E81">
        <v>2069</v>
      </c>
      <c r="F81" s="6">
        <v>0.53495934999999994</v>
      </c>
      <c r="G81" s="6">
        <v>35.900202999999998</v>
      </c>
      <c r="H81" s="6">
        <v>3.443902</v>
      </c>
      <c r="I81" s="6">
        <v>0.43373980000000001</v>
      </c>
    </row>
    <row r="82" spans="1:9">
      <c r="A82" t="str">
        <f t="shared" si="1"/>
        <v>Wayne_IPSL85_2069</v>
      </c>
      <c r="B82" t="s">
        <v>3</v>
      </c>
      <c r="D82" t="s">
        <v>18</v>
      </c>
      <c r="E82">
        <v>2069</v>
      </c>
      <c r="F82" s="6">
        <v>-7.0559610000000004E-3</v>
      </c>
      <c r="G82" s="6">
        <v>45.710706000000002</v>
      </c>
      <c r="H82" s="6">
        <v>3.9827249999999998</v>
      </c>
      <c r="I82" s="6">
        <v>0.34963499999999997</v>
      </c>
    </row>
    <row r="83" spans="1:9">
      <c r="A83" t="str">
        <f t="shared" si="1"/>
        <v>Oakland_IPSL85_2069</v>
      </c>
      <c r="B83" t="s">
        <v>4</v>
      </c>
      <c r="D83" t="s">
        <v>18</v>
      </c>
      <c r="E83">
        <v>2069</v>
      </c>
      <c r="F83" s="6">
        <v>0.41333333300000002</v>
      </c>
      <c r="G83" s="6">
        <v>40.040999999999997</v>
      </c>
      <c r="H83" s="6">
        <v>2.9344999999999999</v>
      </c>
      <c r="I83" s="6">
        <v>0.39300000000000002</v>
      </c>
    </row>
    <row r="84" spans="1:9">
      <c r="A84" t="str">
        <f t="shared" si="1"/>
        <v>Livingston_IPSL85_2069</v>
      </c>
      <c r="B84" t="s">
        <v>5</v>
      </c>
      <c r="D84" t="s">
        <v>18</v>
      </c>
      <c r="E84">
        <v>2069</v>
      </c>
      <c r="F84" s="6">
        <v>0.62974359000000002</v>
      </c>
      <c r="G84" s="6">
        <v>38.185896999999997</v>
      </c>
      <c r="H84" s="6">
        <v>3.2189739999999998</v>
      </c>
      <c r="I84" s="6">
        <v>0.37769229999999998</v>
      </c>
    </row>
    <row r="85" spans="1:9">
      <c r="A85" t="str">
        <f t="shared" si="1"/>
        <v>Washtenaw_IPSL85_2069</v>
      </c>
      <c r="B85" t="s">
        <v>6</v>
      </c>
      <c r="D85" t="s">
        <v>18</v>
      </c>
      <c r="E85">
        <v>2069</v>
      </c>
      <c r="F85" s="6">
        <v>0.57479166699999995</v>
      </c>
      <c r="G85" s="6">
        <v>44.625208000000001</v>
      </c>
      <c r="H85" s="6">
        <v>3.795417</v>
      </c>
      <c r="I85" s="6">
        <v>0.41062500000000002</v>
      </c>
    </row>
    <row r="86" spans="1:9">
      <c r="A86" t="str">
        <f t="shared" si="1"/>
        <v>Monroe_IPSL85_2099</v>
      </c>
      <c r="B86" t="s">
        <v>0</v>
      </c>
      <c r="D86" t="s">
        <v>18</v>
      </c>
      <c r="E86">
        <v>2099</v>
      </c>
      <c r="F86" s="6">
        <v>-4.7777778E-2</v>
      </c>
      <c r="G86" s="6">
        <v>80.893056000000001</v>
      </c>
      <c r="H86" s="6">
        <v>4.706944</v>
      </c>
      <c r="I86" s="6">
        <v>0.44166670000000002</v>
      </c>
    </row>
    <row r="87" spans="1:9">
      <c r="A87" t="str">
        <f t="shared" si="1"/>
        <v>Macomb_IPSL85_2099</v>
      </c>
      <c r="B87" t="s">
        <v>1</v>
      </c>
      <c r="D87" t="s">
        <v>18</v>
      </c>
      <c r="E87">
        <v>2099</v>
      </c>
      <c r="F87" s="6">
        <v>-0.180780781</v>
      </c>
      <c r="G87" s="6">
        <v>71.128828999999996</v>
      </c>
      <c r="H87" s="6">
        <v>3.8813810000000002</v>
      </c>
      <c r="I87" s="6">
        <v>0.34444439999999998</v>
      </c>
    </row>
    <row r="88" spans="1:9">
      <c r="A88" t="str">
        <f t="shared" si="1"/>
        <v>St. Clair_IPSL85_2099</v>
      </c>
      <c r="B88" s="1" t="s">
        <v>2</v>
      </c>
      <c r="D88" t="s">
        <v>18</v>
      </c>
      <c r="E88">
        <v>2099</v>
      </c>
      <c r="F88" s="6">
        <v>9.3495929999999998E-3</v>
      </c>
      <c r="G88" s="6">
        <v>64.572153999999998</v>
      </c>
      <c r="H88" s="6">
        <v>3.8445119999999999</v>
      </c>
      <c r="I88" s="6">
        <v>0.43882110000000002</v>
      </c>
    </row>
    <row r="89" spans="1:9">
      <c r="A89" t="str">
        <f t="shared" si="1"/>
        <v>Wayne_IPSL85_2099</v>
      </c>
      <c r="B89" t="s">
        <v>3</v>
      </c>
      <c r="D89" t="s">
        <v>18</v>
      </c>
      <c r="E89">
        <v>2099</v>
      </c>
      <c r="F89" s="6">
        <v>-0.15109489100000001</v>
      </c>
      <c r="G89" s="6">
        <v>76.650364999999994</v>
      </c>
      <c r="H89" s="6">
        <v>4.6165450000000003</v>
      </c>
      <c r="I89" s="6">
        <v>0.40583940000000002</v>
      </c>
    </row>
    <row r="90" spans="1:9">
      <c r="A90" t="str">
        <f t="shared" si="1"/>
        <v>Oakland_IPSL85_2099</v>
      </c>
      <c r="B90" t="s">
        <v>4</v>
      </c>
      <c r="D90" t="s">
        <v>18</v>
      </c>
      <c r="E90">
        <v>2099</v>
      </c>
      <c r="F90" s="6">
        <v>-2.3833333000000002E-2</v>
      </c>
      <c r="G90" s="6">
        <v>69.638166999999996</v>
      </c>
      <c r="H90" s="6">
        <v>3.5971669999999998</v>
      </c>
      <c r="I90" s="6">
        <v>0.41699999999999998</v>
      </c>
    </row>
    <row r="91" spans="1:9">
      <c r="A91" t="str">
        <f t="shared" si="1"/>
        <v>Livingston_IPSL85_2099</v>
      </c>
      <c r="B91" t="s">
        <v>5</v>
      </c>
      <c r="D91" t="s">
        <v>18</v>
      </c>
      <c r="E91">
        <v>2099</v>
      </c>
      <c r="F91" s="6">
        <v>2.8205127999999999E-2</v>
      </c>
      <c r="G91" s="6">
        <v>68.131794999999997</v>
      </c>
      <c r="H91" s="6">
        <v>3.5764100000000001</v>
      </c>
      <c r="I91" s="6">
        <v>0.31692310000000001</v>
      </c>
    </row>
    <row r="92" spans="1:9">
      <c r="A92" t="str">
        <f t="shared" si="1"/>
        <v>Washtenaw_IPSL85_2099</v>
      </c>
      <c r="B92" t="s">
        <v>6</v>
      </c>
      <c r="D92" t="s">
        <v>18</v>
      </c>
      <c r="E92">
        <v>2099</v>
      </c>
      <c r="F92" s="6">
        <v>0.153958333</v>
      </c>
      <c r="G92" s="6">
        <v>75.707082999999997</v>
      </c>
      <c r="H92" s="6">
        <v>4.5297919999999996</v>
      </c>
      <c r="I92" s="6">
        <v>0.4945833</v>
      </c>
    </row>
    <row r="93" spans="1:9">
      <c r="A93" t="str">
        <f t="shared" ref="A93:A105" si="2">_xlfn.CONCAT(B93,"_",D93,"_",E93)</f>
        <v>SEMCOG_GridMET_2009</v>
      </c>
      <c r="B93" s="1" t="s">
        <v>70</v>
      </c>
      <c r="D93" t="s">
        <v>11</v>
      </c>
      <c r="E93">
        <v>2009</v>
      </c>
      <c r="F93" s="6">
        <f>AVERAGEIFS(F$2:F$92,$D$2:$D$92,$D93,$E$2:$E$92,$E93)</f>
        <v>4.2373875027142862</v>
      </c>
      <c r="G93" s="6">
        <f t="shared" ref="G93:I105" si="3">AVERAGEIFS(G$2:G$92,$D$2:$D$92,$D93,$E$2:$E$92,$E93)</f>
        <v>7.7545032857142866</v>
      </c>
      <c r="H93" s="6">
        <f t="shared" si="3"/>
        <v>3.3022059999999995</v>
      </c>
      <c r="I93" s="6">
        <f t="shared" si="3"/>
        <v>0.15299437142857139</v>
      </c>
    </row>
    <row r="94" spans="1:9">
      <c r="A94" t="str">
        <f t="shared" si="2"/>
        <v>SEMCOG_HAD45_2039</v>
      </c>
      <c r="B94" s="1" t="s">
        <v>70</v>
      </c>
      <c r="D94" t="s">
        <v>15</v>
      </c>
      <c r="E94">
        <v>2039</v>
      </c>
      <c r="F94" s="6">
        <f t="shared" ref="F94:F105" si="4">AVERAGEIFS(F$2:F$92,$D$2:$D$92,$D94,$E$2:$E$92,$E94)</f>
        <v>1.9301909079999999</v>
      </c>
      <c r="G94" s="6">
        <f t="shared" si="3"/>
        <v>29.714863714285713</v>
      </c>
      <c r="H94" s="6">
        <f t="shared" si="3"/>
        <v>3.6288947142857144</v>
      </c>
      <c r="I94" s="6">
        <f t="shared" si="3"/>
        <v>0.19647342857142855</v>
      </c>
    </row>
    <row r="95" spans="1:9">
      <c r="A95" t="str">
        <f t="shared" si="2"/>
        <v>SEMCOG_HAD45_2069</v>
      </c>
      <c r="B95" s="1" t="s">
        <v>70</v>
      </c>
      <c r="D95" t="s">
        <v>15</v>
      </c>
      <c r="E95">
        <v>2069</v>
      </c>
      <c r="F95" s="6">
        <f t="shared" si="4"/>
        <v>0.49615798528571425</v>
      </c>
      <c r="G95" s="6">
        <f t="shared" si="3"/>
        <v>47.41752114285714</v>
      </c>
      <c r="H95" s="6">
        <f t="shared" si="3"/>
        <v>4.307588428571429</v>
      </c>
      <c r="I95" s="6">
        <f t="shared" si="3"/>
        <v>0.34747641428571424</v>
      </c>
    </row>
    <row r="96" spans="1:9">
      <c r="A96" t="str">
        <f t="shared" si="2"/>
        <v>SEMCOG_HAD45_2099</v>
      </c>
      <c r="B96" s="1" t="s">
        <v>70</v>
      </c>
      <c r="D96" t="s">
        <v>15</v>
      </c>
      <c r="E96">
        <v>2099</v>
      </c>
      <c r="F96" s="6">
        <f t="shared" si="4"/>
        <v>0.44623419514285712</v>
      </c>
      <c r="G96" s="6">
        <f t="shared" si="3"/>
        <v>61.523979142857137</v>
      </c>
      <c r="H96" s="6">
        <f t="shared" si="3"/>
        <v>4.3140721428571416</v>
      </c>
      <c r="I96" s="6">
        <f t="shared" si="3"/>
        <v>0.35656658571428573</v>
      </c>
    </row>
    <row r="97" spans="1:9">
      <c r="A97" t="str">
        <f t="shared" si="2"/>
        <v>SEMCOG_HAD85_2039</v>
      </c>
      <c r="B97" s="1" t="s">
        <v>70</v>
      </c>
      <c r="D97" t="s">
        <v>16</v>
      </c>
      <c r="E97">
        <v>2039</v>
      </c>
      <c r="F97" s="6">
        <f t="shared" si="4"/>
        <v>0.96962951485714277</v>
      </c>
      <c r="G97" s="6">
        <f t="shared" si="3"/>
        <v>27.663409714285713</v>
      </c>
      <c r="H97" s="6">
        <f t="shared" si="3"/>
        <v>3.8458872857142858</v>
      </c>
      <c r="I97" s="6">
        <f t="shared" si="3"/>
        <v>0.22260224285714286</v>
      </c>
    </row>
    <row r="98" spans="1:9">
      <c r="A98" t="str">
        <f t="shared" si="2"/>
        <v>SEMCOG_HAD85_2069</v>
      </c>
      <c r="B98" s="1" t="s">
        <v>70</v>
      </c>
      <c r="D98" t="s">
        <v>16</v>
      </c>
      <c r="E98">
        <v>2069</v>
      </c>
      <c r="F98" s="6">
        <f t="shared" si="4"/>
        <v>0.51543122657142859</v>
      </c>
      <c r="G98" s="6">
        <f t="shared" si="3"/>
        <v>59.330736571428574</v>
      </c>
      <c r="H98" s="6">
        <f t="shared" si="3"/>
        <v>3.5056699999999998</v>
      </c>
      <c r="I98" s="6">
        <f t="shared" si="3"/>
        <v>0.2551295428571429</v>
      </c>
    </row>
    <row r="99" spans="1:9">
      <c r="A99" t="str">
        <f t="shared" si="2"/>
        <v>SEMCOG_HAD85_2099</v>
      </c>
      <c r="B99" s="1" t="s">
        <v>70</v>
      </c>
      <c r="D99" t="s">
        <v>16</v>
      </c>
      <c r="E99">
        <v>2099</v>
      </c>
      <c r="F99" s="6">
        <f t="shared" si="4"/>
        <v>0.46565495100000004</v>
      </c>
      <c r="G99" s="6">
        <f t="shared" si="3"/>
        <v>86.846051857142854</v>
      </c>
      <c r="H99" s="6">
        <f t="shared" si="3"/>
        <v>5.1992382857142854</v>
      </c>
      <c r="I99" s="6">
        <f t="shared" si="3"/>
        <v>0.56520822857142861</v>
      </c>
    </row>
    <row r="100" spans="1:9">
      <c r="A100" t="str">
        <f t="shared" si="2"/>
        <v>SEMCOG_IPSL45_2039</v>
      </c>
      <c r="B100" s="1" t="s">
        <v>70</v>
      </c>
      <c r="D100" t="s">
        <v>17</v>
      </c>
      <c r="E100">
        <v>2039</v>
      </c>
      <c r="F100" s="6">
        <f t="shared" si="4"/>
        <v>1.7263682947142855</v>
      </c>
      <c r="G100" s="6">
        <f t="shared" si="3"/>
        <v>15.469252285714287</v>
      </c>
      <c r="H100" s="6">
        <f t="shared" si="3"/>
        <v>3.6536718571428572</v>
      </c>
      <c r="I100" s="6">
        <f t="shared" si="3"/>
        <v>0.33093932857142855</v>
      </c>
    </row>
    <row r="101" spans="1:9">
      <c r="A101" t="str">
        <f t="shared" si="2"/>
        <v>SEMCOG_IPSL45_2069</v>
      </c>
      <c r="B101" s="1" t="s">
        <v>70</v>
      </c>
      <c r="D101" t="s">
        <v>17</v>
      </c>
      <c r="E101">
        <v>2069</v>
      </c>
      <c r="F101" s="6">
        <f t="shared" si="4"/>
        <v>1.4392379494285716</v>
      </c>
      <c r="G101" s="6">
        <f t="shared" si="3"/>
        <v>31.841041571428569</v>
      </c>
      <c r="H101" s="6">
        <f t="shared" si="3"/>
        <v>3.1034648571428574</v>
      </c>
      <c r="I101" s="6">
        <f t="shared" si="3"/>
        <v>0.17242917142857145</v>
      </c>
    </row>
    <row r="102" spans="1:9">
      <c r="A102" t="str">
        <f t="shared" si="2"/>
        <v>SEMCOG_IPSL45_2099</v>
      </c>
      <c r="B102" s="1" t="s">
        <v>70</v>
      </c>
      <c r="D102" t="s">
        <v>17</v>
      </c>
      <c r="E102">
        <v>2099</v>
      </c>
      <c r="F102" s="6">
        <f t="shared" si="4"/>
        <v>0.53383664471428571</v>
      </c>
      <c r="G102" s="6">
        <f t="shared" si="3"/>
        <v>32.703611714285714</v>
      </c>
      <c r="H102" s="6">
        <f t="shared" si="3"/>
        <v>4.2697247142857142</v>
      </c>
      <c r="I102" s="6">
        <f t="shared" si="3"/>
        <v>0.37819268571428571</v>
      </c>
    </row>
    <row r="103" spans="1:9">
      <c r="A103" t="str">
        <f t="shared" si="2"/>
        <v>SEMCOG_IPSL85_2039</v>
      </c>
      <c r="B103" s="1" t="s">
        <v>70</v>
      </c>
      <c r="D103" t="s">
        <v>18</v>
      </c>
      <c r="E103">
        <v>2039</v>
      </c>
      <c r="F103" s="6">
        <f t="shared" si="4"/>
        <v>2.332441776</v>
      </c>
      <c r="G103" s="6">
        <f t="shared" si="3"/>
        <v>19.504611857142859</v>
      </c>
      <c r="H103" s="6">
        <f t="shared" si="3"/>
        <v>3.6871144285714288</v>
      </c>
      <c r="I103" s="6">
        <f t="shared" si="3"/>
        <v>0.33358270000000001</v>
      </c>
    </row>
    <row r="104" spans="1:9">
      <c r="A104" t="str">
        <f t="shared" si="2"/>
        <v>SEMCOG_IPSL85_2069</v>
      </c>
      <c r="B104" s="1" t="s">
        <v>70</v>
      </c>
      <c r="D104" t="s">
        <v>18</v>
      </c>
      <c r="E104">
        <v>2069</v>
      </c>
      <c r="F104" s="6">
        <f t="shared" si="4"/>
        <v>0.38246227757142853</v>
      </c>
      <c r="G104" s="6">
        <f t="shared" si="3"/>
        <v>42.178829285714286</v>
      </c>
      <c r="H104" s="6">
        <f t="shared" si="3"/>
        <v>3.533846</v>
      </c>
      <c r="I104" s="6">
        <f t="shared" si="3"/>
        <v>0.38832581428571433</v>
      </c>
    </row>
    <row r="105" spans="1:9">
      <c r="A105" t="str">
        <f t="shared" si="2"/>
        <v>SEMCOG_IPSL85_2099</v>
      </c>
      <c r="B105" s="1" t="s">
        <v>70</v>
      </c>
      <c r="D105" t="s">
        <v>18</v>
      </c>
      <c r="E105">
        <v>2099</v>
      </c>
      <c r="F105" s="6">
        <f t="shared" si="4"/>
        <v>-3.0281961285714285E-2</v>
      </c>
      <c r="G105" s="6">
        <f t="shared" si="3"/>
        <v>72.388778428571442</v>
      </c>
      <c r="H105" s="6">
        <f t="shared" si="3"/>
        <v>4.1075358571428575</v>
      </c>
      <c r="I105" s="6">
        <f>AVERAGEIFS(I$2:I$92,$D$2:$D$92,$D105,$E$2:$E$92,$E105)</f>
        <v>0.40846828571428567</v>
      </c>
    </row>
    <row r="106" spans="1:9">
      <c r="I106" t="s">
        <v>71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2368-1F16-4D27-BC15-D95FDEF08693}">
  <sheetPr codeName="Sheet6"/>
  <dimension ref="A2:XFD48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8"/>
  <cols>
    <col min="1" max="1" width="8.09765625" customWidth="1"/>
    <col min="2" max="2" width="9.69921875" customWidth="1"/>
    <col min="5" max="16" width="9.59765625" customWidth="1"/>
    <col min="46" max="46" width="7.5" customWidth="1"/>
    <col min="47" max="48" width="7.69921875" bestFit="1" customWidth="1"/>
    <col min="53" max="53" width="7.796875" customWidth="1"/>
    <col min="54" max="55" width="7.69921875" bestFit="1" customWidth="1"/>
  </cols>
  <sheetData>
    <row r="2" spans="1:57 16384:16384">
      <c r="A2" s="29" t="s">
        <v>33</v>
      </c>
      <c r="B2" s="29"/>
      <c r="XFD2" s="1" t="s">
        <v>12</v>
      </c>
    </row>
    <row r="3" spans="1:57 16384:16384">
      <c r="A3" s="7" t="s">
        <v>32</v>
      </c>
      <c r="B3" t="s">
        <v>5</v>
      </c>
      <c r="XFD3" s="1" t="s">
        <v>5</v>
      </c>
    </row>
    <row r="4" spans="1:57 16384:16384">
      <c r="A4" s="7"/>
      <c r="E4" s="8" t="s">
        <v>37</v>
      </c>
      <c r="H4" s="1"/>
      <c r="XFD4" s="1" t="s">
        <v>1</v>
      </c>
    </row>
    <row r="5" spans="1:57 16384:16384">
      <c r="AT5" t="s">
        <v>68</v>
      </c>
      <c r="BA5" t="s">
        <v>69</v>
      </c>
      <c r="XFD5" s="1" t="s">
        <v>0</v>
      </c>
    </row>
    <row r="6" spans="1:57 16384:16384">
      <c r="E6" s="4" t="s">
        <v>58</v>
      </c>
      <c r="F6" s="4" t="s">
        <v>57</v>
      </c>
      <c r="G6" s="4" t="s">
        <v>56</v>
      </c>
      <c r="AT6" s="22" t="s">
        <v>62</v>
      </c>
      <c r="AU6" s="22"/>
      <c r="AV6" s="22"/>
      <c r="AW6" s="22"/>
      <c r="AX6" s="23"/>
      <c r="AY6" s="20"/>
      <c r="BA6" s="22" t="s">
        <v>62</v>
      </c>
      <c r="BB6" s="22"/>
      <c r="BC6" s="22"/>
      <c r="BD6" s="22"/>
      <c r="BE6" s="23"/>
      <c r="XFD6" s="1" t="s">
        <v>4</v>
      </c>
    </row>
    <row r="7" spans="1:57 16384:16384">
      <c r="D7" s="13" t="s">
        <v>34</v>
      </c>
      <c r="E7" s="6">
        <f>VLOOKUP($B$3,PANN!$B$2:$H$9,5,FALSE)</f>
        <v>31.1025447128</v>
      </c>
      <c r="F7" s="6">
        <f>VLOOKUP($B$3,PANN!$B$2:$H$9,6,FALSE)</f>
        <v>33.279482296899999</v>
      </c>
      <c r="G7" s="6">
        <f>VLOOKUP($B$3,PANN!$B$2:$H$9,7,FALSE)</f>
        <v>32.062667693599998</v>
      </c>
      <c r="AT7" s="24" t="s">
        <v>46</v>
      </c>
      <c r="AU7" s="24" t="s">
        <v>47</v>
      </c>
      <c r="AV7" s="24" t="s">
        <v>48</v>
      </c>
      <c r="AW7" s="24"/>
      <c r="AX7" s="25" t="s">
        <v>63</v>
      </c>
      <c r="BA7" s="24" t="s">
        <v>46</v>
      </c>
      <c r="BB7" s="24" t="s">
        <v>47</v>
      </c>
      <c r="BC7" s="24" t="s">
        <v>48</v>
      </c>
      <c r="BD7" s="24"/>
      <c r="BE7" s="25" t="s">
        <v>63</v>
      </c>
      <c r="XFD7" s="1" t="s">
        <v>2</v>
      </c>
    </row>
    <row r="8" spans="1:57 16384:16384">
      <c r="D8" s="14" t="s">
        <v>20</v>
      </c>
      <c r="E8" s="6">
        <f>VLOOKUP(_xlfn.CONCAT($B$3,"_GridMET_2009_",$D8),Seasonal_PR!$A$2:$I$417,7,FALSE)</f>
        <v>7.6790782075199999</v>
      </c>
      <c r="F8" s="6">
        <f>VLOOKUP(_xlfn.CONCAT($B$3,"_GridMET_2009_",$D8),Seasonal_PR!$A$2:$I$417,8,FALSE)</f>
        <v>8.41711054668</v>
      </c>
      <c r="G8" s="6">
        <f>VLOOKUP(_xlfn.CONCAT($B$3,"_GridMET_2009_",$D8),Seasonal_PR!$A$2:$I$417,9,FALSE)</f>
        <v>7.9876226035500002</v>
      </c>
      <c r="AS8" s="21" t="s">
        <v>64</v>
      </c>
      <c r="AT8" s="26">
        <f>E32</f>
        <v>33.197574870099999</v>
      </c>
      <c r="AU8" s="26">
        <f>F32</f>
        <v>30.7232468146</v>
      </c>
      <c r="AV8" s="26">
        <f>G32</f>
        <v>33.819152534099999</v>
      </c>
      <c r="AW8" s="19"/>
      <c r="AX8" s="26">
        <f>$F$7</f>
        <v>33.279482296899999</v>
      </c>
      <c r="AZ8" s="21" t="s">
        <v>64</v>
      </c>
      <c r="BA8" s="26">
        <f>E38</f>
        <v>50.18486</v>
      </c>
      <c r="BB8" s="26">
        <f>F38</f>
        <v>51.926690000000001</v>
      </c>
      <c r="BC8" s="26">
        <f>G38</f>
        <v>52.692410000000002</v>
      </c>
      <c r="BD8" s="19"/>
      <c r="BE8" s="26">
        <f>$I$15</f>
        <v>48.204689999999999</v>
      </c>
      <c r="XFD8" s="1" t="s">
        <v>6</v>
      </c>
    </row>
    <row r="9" spans="1:57 16384:16384">
      <c r="D9" s="14" t="s">
        <v>21</v>
      </c>
      <c r="E9" s="6">
        <f>VLOOKUP(_xlfn.CONCAT($B$3,"_GridMET_2009_",$D9),Seasonal_PR!$A$2:$I$417,7,FALSE)</f>
        <v>9.3677411805700004</v>
      </c>
      <c r="F9" s="6">
        <f>VLOOKUP(_xlfn.CONCAT($B$3,"_GridMET_2009_",$D9),Seasonal_PR!$A$2:$I$417,8,FALSE)</f>
        <v>10.212776294799999</v>
      </c>
      <c r="G9" s="6">
        <f>VLOOKUP(_xlfn.CONCAT($B$3,"_GridMET_2009_",$D9),Seasonal_PR!$A$2:$I$417,9,FALSE)</f>
        <v>9.6656656208800005</v>
      </c>
      <c r="AS9" s="21" t="s">
        <v>65</v>
      </c>
      <c r="AT9" s="26">
        <f>N32</f>
        <v>32.262243607599999</v>
      </c>
      <c r="AU9" s="26">
        <f>O32</f>
        <v>31.278082465099999</v>
      </c>
      <c r="AV9" s="26">
        <f>P32</f>
        <v>30.1630754018</v>
      </c>
      <c r="AW9" s="19"/>
      <c r="AX9" s="26">
        <f>$F$7</f>
        <v>33.279482296899999</v>
      </c>
      <c r="AZ9" s="21" t="s">
        <v>65</v>
      </c>
      <c r="BA9" s="26">
        <f>N38</f>
        <v>50.234029999999997</v>
      </c>
      <c r="BB9" s="26">
        <f>O38</f>
        <v>53.554510000000001</v>
      </c>
      <c r="BC9" s="26">
        <f>P38</f>
        <v>57.710799999999999</v>
      </c>
      <c r="BD9" s="19"/>
      <c r="BE9" s="26">
        <f>$I$15</f>
        <v>48.204689999999999</v>
      </c>
      <c r="XFD9" s="1" t="s">
        <v>3</v>
      </c>
    </row>
    <row r="10" spans="1:57 16384:16384">
      <c r="D10" s="14" t="s">
        <v>22</v>
      </c>
      <c r="E10" s="6">
        <f>VLOOKUP(_xlfn.CONCAT($B$3,"_GridMET_2009_",$D10),Seasonal_PR!$A$2:$I$417,7,FALSE)</f>
        <v>7.99547917695</v>
      </c>
      <c r="F10" s="6">
        <f>VLOOKUP(_xlfn.CONCAT($B$3,"_GridMET_2009_",$D10),Seasonal_PR!$A$2:$I$417,8,FALSE)</f>
        <v>9.09068571211</v>
      </c>
      <c r="G10" s="6">
        <f>VLOOKUP(_xlfn.CONCAT($B$3,"_GridMET_2009_",$D10),Seasonal_PR!$A$2:$I$417,9,FALSE)</f>
        <v>8.8371262620100008</v>
      </c>
      <c r="AS10" s="21" t="s">
        <v>66</v>
      </c>
      <c r="AT10" s="26">
        <f>H32</f>
        <v>31.477130284899999</v>
      </c>
      <c r="AU10" s="26">
        <f>I32</f>
        <v>34.026095280699998</v>
      </c>
      <c r="AV10" s="26">
        <f>J32</f>
        <v>33.436772558800001</v>
      </c>
      <c r="AW10" s="19"/>
      <c r="AX10" s="26">
        <f>$F$7</f>
        <v>33.279482296899999</v>
      </c>
      <c r="AZ10" s="21" t="s">
        <v>66</v>
      </c>
      <c r="BA10" s="26">
        <f>H38</f>
        <v>51.055929999999996</v>
      </c>
      <c r="BB10" s="26">
        <f>I38</f>
        <v>54.367519999999999</v>
      </c>
      <c r="BC10" s="26">
        <f>J38</f>
        <v>56.097729999999999</v>
      </c>
      <c r="BD10" s="19"/>
      <c r="BE10" s="26">
        <f>$I$15</f>
        <v>48.204689999999999</v>
      </c>
      <c r="XFD10" s="1" t="s">
        <v>70</v>
      </c>
    </row>
    <row r="11" spans="1:57 16384:16384">
      <c r="D11" s="14" t="s">
        <v>23</v>
      </c>
      <c r="E11" s="6">
        <f>VLOOKUP(_xlfn.CONCAT($B$3,"_GridMET_2009_",$D11),Seasonal_PR!$A$2:$I$417,7,FALSE)</f>
        <v>5.2370556785</v>
      </c>
      <c r="F11" s="6">
        <f>VLOOKUP(_xlfn.CONCAT($B$3,"_GridMET_2009_",$D11),Seasonal_PR!$A$2:$I$417,8,FALSE)</f>
        <v>6.33522600526</v>
      </c>
      <c r="G11" s="6">
        <f>VLOOKUP(_xlfn.CONCAT($B$3,"_GridMET_2009_",$D11),Seasonal_PR!$A$2:$I$417,9,FALSE)</f>
        <v>5.5722532071800002</v>
      </c>
      <c r="AS11" s="21" t="s">
        <v>67</v>
      </c>
      <c r="AT11" s="26">
        <f>K32</f>
        <v>34.116752018200003</v>
      </c>
      <c r="AU11" s="26">
        <f>L32</f>
        <v>31.107086454600001</v>
      </c>
      <c r="AV11" s="26">
        <f>M32</f>
        <v>35.326759915499998</v>
      </c>
      <c r="AW11" s="19"/>
      <c r="AX11" s="26">
        <f>$F$7</f>
        <v>33.279482296899999</v>
      </c>
      <c r="AZ11" s="21" t="s">
        <v>67</v>
      </c>
      <c r="BA11" s="26">
        <f>K38</f>
        <v>50.964669999999998</v>
      </c>
      <c r="BB11" s="26">
        <f>L38</f>
        <v>55.62238</v>
      </c>
      <c r="BC11" s="26">
        <f>M38</f>
        <v>60.871650000000002</v>
      </c>
      <c r="BD11" s="19"/>
      <c r="BE11" s="26">
        <f>$I$15</f>
        <v>48.204689999999999</v>
      </c>
    </row>
    <row r="13" spans="1:57 16384:16384">
      <c r="E13" s="28" t="s">
        <v>59</v>
      </c>
      <c r="F13" s="28"/>
      <c r="G13" s="30"/>
      <c r="H13" s="27" t="s">
        <v>60</v>
      </c>
      <c r="I13" s="28"/>
      <c r="J13" s="30"/>
      <c r="K13" s="27" t="s">
        <v>61</v>
      </c>
      <c r="L13" s="28"/>
      <c r="M13" s="28"/>
      <c r="AT13" s="22" t="s">
        <v>23</v>
      </c>
      <c r="AU13" s="22"/>
      <c r="AV13" s="22"/>
      <c r="AW13" s="22"/>
      <c r="AX13" s="23"/>
      <c r="BA13" s="22" t="s">
        <v>23</v>
      </c>
      <c r="BB13" s="22"/>
      <c r="BC13" s="22"/>
      <c r="BD13" s="22"/>
      <c r="BE13" s="23"/>
    </row>
    <row r="14" spans="1:57 16384:16384">
      <c r="E14" s="17" t="s">
        <v>58</v>
      </c>
      <c r="F14" s="17" t="s">
        <v>57</v>
      </c>
      <c r="G14" s="17" t="s">
        <v>56</v>
      </c>
      <c r="H14" s="18" t="s">
        <v>58</v>
      </c>
      <c r="I14" s="17" t="s">
        <v>57</v>
      </c>
      <c r="J14" s="17" t="s">
        <v>56</v>
      </c>
      <c r="K14" s="18" t="s">
        <v>58</v>
      </c>
      <c r="L14" s="17" t="s">
        <v>57</v>
      </c>
      <c r="M14" s="17" t="s">
        <v>56</v>
      </c>
      <c r="AT14" s="24" t="s">
        <v>46</v>
      </c>
      <c r="AU14" s="24" t="s">
        <v>47</v>
      </c>
      <c r="AV14" s="24" t="s">
        <v>48</v>
      </c>
      <c r="AW14" s="24"/>
      <c r="AX14" s="25" t="s">
        <v>63</v>
      </c>
      <c r="BA14" s="24" t="s">
        <v>46</v>
      </c>
      <c r="BB14" s="24" t="s">
        <v>47</v>
      </c>
      <c r="BC14" s="24" t="s">
        <v>48</v>
      </c>
      <c r="BD14" s="24"/>
      <c r="BE14" s="25" t="s">
        <v>63</v>
      </c>
    </row>
    <row r="15" spans="1:57 16384:16384">
      <c r="D15" s="15" t="s">
        <v>35</v>
      </c>
      <c r="E15" s="6">
        <f>VLOOKUP(_xlfn.CONCAT($B$3,"_GridMET_2009"),TANN!$A$3:$O$3657,6,FALSE)</f>
        <v>37.84675</v>
      </c>
      <c r="F15" s="6">
        <f>VLOOKUP(_xlfn.CONCAT($B$3,"_GridMET_2009"),TANN!$A$3:$O$3657,7,FALSE)</f>
        <v>38.722520000000003</v>
      </c>
      <c r="G15" s="10">
        <f>VLOOKUP(_xlfn.CONCAT($B$3,"_GridMET_2009"),TANN!$A$3:$O$3657,8,FALSE)</f>
        <v>38.225320000000004</v>
      </c>
      <c r="H15" s="6">
        <f>VLOOKUP(_xlfn.CONCAT($B$3,"_GridMET_2009"),TANN!$A$3:$O$3657,9,FALSE)</f>
        <v>47.394660000000002</v>
      </c>
      <c r="I15" s="6">
        <f>VLOOKUP(_xlfn.CONCAT($B$3,"_GridMET_2009"),TANN!$A$3:$O$3657,10,FALSE)</f>
        <v>48.204689999999999</v>
      </c>
      <c r="J15" s="10">
        <f>VLOOKUP(_xlfn.CONCAT($B$3,"_GridMET_2009"),TANN!$A$3:$O$3657,11,FALSE)</f>
        <v>47.72448</v>
      </c>
      <c r="K15" s="6">
        <f>VLOOKUP(_xlfn.CONCAT($B$3,"_GridMET_2009"),TANN!$A$3:$O$3657,12,FALSE)</f>
        <v>56.438249999999996</v>
      </c>
      <c r="L15" s="6">
        <f>VLOOKUP(_xlfn.CONCAT($B$3,"_GridMET_2009"),TANN!$A$3:$O$3657,13,FALSE)</f>
        <v>57.845109999999998</v>
      </c>
      <c r="M15" s="6">
        <f>VLOOKUP(_xlfn.CONCAT($B$3,"_GridMET_2009"),TANN!$A$3:$O$3657,14,FALSE)</f>
        <v>57.22363</v>
      </c>
      <c r="AS15" s="21" t="s">
        <v>64</v>
      </c>
      <c r="AT15" s="26">
        <f>E36</f>
        <v>5.3192810694099997</v>
      </c>
      <c r="AU15" s="26">
        <f>F36</f>
        <v>5.1676705208799998</v>
      </c>
      <c r="AV15" s="26">
        <f>G36</f>
        <v>5.2613393982299996</v>
      </c>
      <c r="AW15" s="19"/>
      <c r="AX15" s="26">
        <f>$F$11</f>
        <v>6.33522600526</v>
      </c>
      <c r="AZ15" s="21" t="s">
        <v>64</v>
      </c>
      <c r="BA15" s="26">
        <f>E42</f>
        <v>28.001270000000002</v>
      </c>
      <c r="BB15" s="26">
        <f>F42</f>
        <v>29.62566</v>
      </c>
      <c r="BC15" s="26">
        <f>G42</f>
        <v>30.188009999999998</v>
      </c>
      <c r="BD15" s="19"/>
      <c r="BE15" s="26">
        <f>$I$19</f>
        <v>26.14734</v>
      </c>
    </row>
    <row r="16" spans="1:57 16384:16384">
      <c r="D16" s="16" t="s">
        <v>20</v>
      </c>
      <c r="E16" s="6">
        <f>VLOOKUP(_xlfn.CONCAT($B$3,"_GridMET_2009_",$D16),Seasonal_Temp!$A$3:$O$3656,7,FALSE)</f>
        <v>35.705289999999998</v>
      </c>
      <c r="F16" s="6">
        <f>VLOOKUP(_xlfn.CONCAT($B$3,"_GridMET_2009_",$D16),Seasonal_Temp!$A$3:$O$3656,8,FALSE)</f>
        <v>36.538330000000002</v>
      </c>
      <c r="G16" s="10">
        <f>VLOOKUP(_xlfn.CONCAT($B$3,"_GridMET_2009_",$D16),Seasonal_Temp!$A$3:$O$3656,9,FALSE)</f>
        <v>36.050319999999999</v>
      </c>
      <c r="H16" s="6">
        <f>VLOOKUP(_xlfn.CONCAT($B$3,"_GridMET_2009_",$D16),Seasonal_Temp!$A$3:$O$3656,10,FALSE)</f>
        <v>45.972290000000001</v>
      </c>
      <c r="I16" s="6">
        <f>VLOOKUP(_xlfn.CONCAT($B$3,"_GridMET_2009_",$D16),Seasonal_Temp!$A$3:$O$3656,11,FALSE)</f>
        <v>46.98075</v>
      </c>
      <c r="J16" s="10">
        <f>VLOOKUP(_xlfn.CONCAT($B$3,"_GridMET_2009_",$D16),Seasonal_Temp!$A$3:$O$3656,12,FALSE)</f>
        <v>46.42989</v>
      </c>
      <c r="K16" s="6">
        <f>VLOOKUP(_xlfn.CONCAT($B$3,"_GridMET_2009_",$D16),Seasonal_Temp!$A$3:$O$3656,13,FALSE)</f>
        <v>55.955950000000001</v>
      </c>
      <c r="L16" s="6">
        <f>VLOOKUP(_xlfn.CONCAT($B$3,"_GridMET_2009_",$D16),Seasonal_Temp!$A$3:$O$3656,14,FALSE)</f>
        <v>57.540179999999999</v>
      </c>
      <c r="M16" s="6">
        <f>VLOOKUP(_xlfn.CONCAT($B$3,"_GridMET_2009_",$D16),Seasonal_Temp!$A$3:$O$3656,15,FALSE)</f>
        <v>56.809449999999998</v>
      </c>
      <c r="AS16" s="21" t="s">
        <v>65</v>
      </c>
      <c r="AT16" s="26">
        <f>N36</f>
        <v>5.3577199072599999</v>
      </c>
      <c r="AU16" s="26">
        <f>O36</f>
        <v>5.1693931921600003</v>
      </c>
      <c r="AV16" s="26">
        <f>P36</f>
        <v>4.2296399297500002</v>
      </c>
      <c r="AW16" s="19"/>
      <c r="AX16" s="26">
        <f>$F$11</f>
        <v>6.33522600526</v>
      </c>
      <c r="AZ16" s="21" t="s">
        <v>65</v>
      </c>
      <c r="BA16" s="26">
        <f>N42</f>
        <v>27.904620000000001</v>
      </c>
      <c r="BB16" s="26">
        <f>O42</f>
        <v>30.699020000000001</v>
      </c>
      <c r="BC16" s="26">
        <f>P42</f>
        <v>34.901269999999997</v>
      </c>
      <c r="BD16" s="19"/>
      <c r="BE16" s="26">
        <f>$I$19</f>
        <v>26.14734</v>
      </c>
    </row>
    <row r="17" spans="4:57">
      <c r="D17" s="16" t="s">
        <v>21</v>
      </c>
      <c r="E17" s="6">
        <f>VLOOKUP(_xlfn.CONCAT($B$3,"_GridMET_2009_",$D17),Seasonal_Temp!$A$3:$O$3656,7,FALSE)</f>
        <v>57.751060000000003</v>
      </c>
      <c r="F17" s="6">
        <f>VLOOKUP(_xlfn.CONCAT($B$3,"_GridMET_2009_",$D17),Seasonal_Temp!$A$3:$O$3656,8,FALSE)</f>
        <v>58.823</v>
      </c>
      <c r="G17" s="10">
        <f>VLOOKUP(_xlfn.CONCAT($B$3,"_GridMET_2009_",$D17),Seasonal_Temp!$A$3:$O$3656,9,FALSE)</f>
        <v>58.261069999999997</v>
      </c>
      <c r="H17" s="6">
        <f>VLOOKUP(_xlfn.CONCAT($B$3,"_GridMET_2009_",$D17),Seasonal_Temp!$A$3:$O$3656,10,FALSE)</f>
        <v>68.762630000000001</v>
      </c>
      <c r="I17" s="6">
        <f>VLOOKUP(_xlfn.CONCAT($B$3,"_GridMET_2009_",$D17),Seasonal_Temp!$A$3:$O$3656,11,FALSE)</f>
        <v>69.530270000000002</v>
      </c>
      <c r="J17" s="10">
        <f>VLOOKUP(_xlfn.CONCAT($B$3,"_GridMET_2009_",$D17),Seasonal_Temp!$A$3:$O$3656,12,FALSE)</f>
        <v>69.035570000000007</v>
      </c>
      <c r="K17" s="6">
        <f>VLOOKUP(_xlfn.CONCAT($B$3,"_GridMET_2009_",$D17),Seasonal_Temp!$A$3:$O$3656,13,FALSE)</f>
        <v>79.00027</v>
      </c>
      <c r="L17" s="6">
        <f>VLOOKUP(_xlfn.CONCAT($B$3,"_GridMET_2009_",$D17),Seasonal_Temp!$A$3:$O$3656,14,FALSE)</f>
        <v>80.450029999999998</v>
      </c>
      <c r="M17" s="6">
        <f>VLOOKUP(_xlfn.CONCAT($B$3,"_GridMET_2009_",$D17),Seasonal_Temp!$A$3:$O$3656,15,FALSE)</f>
        <v>79.810069999999996</v>
      </c>
      <c r="AS17" s="21" t="s">
        <v>66</v>
      </c>
      <c r="AT17" s="26">
        <f>H36</f>
        <v>5.8054783882800001</v>
      </c>
      <c r="AU17" s="26">
        <f>I36</f>
        <v>6.8453434037500003</v>
      </c>
      <c r="AV17" s="26">
        <f>J36</f>
        <v>6.4538693189499998</v>
      </c>
      <c r="AW17" s="19"/>
      <c r="AX17" s="26">
        <f>$F$11</f>
        <v>6.33522600526</v>
      </c>
      <c r="AZ17" s="21" t="s">
        <v>66</v>
      </c>
      <c r="BA17" s="26">
        <f>H42</f>
        <v>28.811959999999999</v>
      </c>
      <c r="BB17" s="26">
        <f>I42</f>
        <v>34.414540000000002</v>
      </c>
      <c r="BC17" s="26">
        <f>J42</f>
        <v>35.388060000000003</v>
      </c>
      <c r="BD17" s="19"/>
      <c r="BE17" s="26">
        <f>$I$19</f>
        <v>26.14734</v>
      </c>
    </row>
    <row r="18" spans="4:57">
      <c r="D18" s="16" t="s">
        <v>22</v>
      </c>
      <c r="E18" s="6">
        <f>VLOOKUP(_xlfn.CONCAT($B$3,"_GridMET_2009_",$D18),Seasonal_Temp!$A$3:$O$3656,7,FALSE)</f>
        <v>39.954090000000001</v>
      </c>
      <c r="F18" s="6">
        <f>VLOOKUP(_xlfn.CONCAT($B$3,"_GridMET_2009_",$D18),Seasonal_Temp!$A$3:$O$3656,8,FALSE)</f>
        <v>40.908360000000002</v>
      </c>
      <c r="G18" s="10">
        <f>VLOOKUP(_xlfn.CONCAT($B$3,"_GridMET_2009_",$D18),Seasonal_Temp!$A$3:$O$3656,9,FALSE)</f>
        <v>40.369259999999997</v>
      </c>
      <c r="H18" s="6">
        <f>VLOOKUP(_xlfn.CONCAT($B$3,"_GridMET_2009_",$D18),Seasonal_Temp!$A$3:$O$3656,10,FALSE)</f>
        <v>49.528480000000002</v>
      </c>
      <c r="I18" s="6">
        <f>VLOOKUP(_xlfn.CONCAT($B$3,"_GridMET_2009_",$D18),Seasonal_Temp!$A$3:$O$3656,11,FALSE)</f>
        <v>50.294069999999998</v>
      </c>
      <c r="J18" s="10">
        <f>VLOOKUP(_xlfn.CONCAT($B$3,"_GridMET_2009_",$D18),Seasonal_Temp!$A$3:$O$3656,12,FALSE)</f>
        <v>49.797029999999999</v>
      </c>
      <c r="K18" s="6">
        <f>VLOOKUP(_xlfn.CONCAT($B$3,"_GridMET_2009_",$D18),Seasonal_Temp!$A$3:$O$3656,13,FALSE)</f>
        <v>58.384430000000002</v>
      </c>
      <c r="L18" s="6">
        <f>VLOOKUP(_xlfn.CONCAT($B$3,"_GridMET_2009_",$D18),Seasonal_Temp!$A$3:$O$3656,14,FALSE)</f>
        <v>59.861429999999999</v>
      </c>
      <c r="M18" s="6">
        <f>VLOOKUP(_xlfn.CONCAT($B$3,"_GridMET_2009_",$D18),Seasonal_Temp!$A$3:$O$3656,15,FALSE)</f>
        <v>59.224789999999999</v>
      </c>
      <c r="AS18" s="21" t="s">
        <v>67</v>
      </c>
      <c r="AT18" s="26">
        <f>K36</f>
        <v>5.8228098620099997</v>
      </c>
      <c r="AU18" s="26">
        <f>L36</f>
        <v>6.8564170514200002</v>
      </c>
      <c r="AV18" s="26">
        <f>M36</f>
        <v>7.9693519759999996</v>
      </c>
      <c r="AW18" s="19"/>
      <c r="AX18" s="26">
        <f>$F$11</f>
        <v>6.33522600526</v>
      </c>
      <c r="AZ18" s="21" t="s">
        <v>67</v>
      </c>
      <c r="BA18" s="26">
        <f>K42</f>
        <v>30.492540000000002</v>
      </c>
      <c r="BB18" s="26">
        <f>L42</f>
        <v>34.889629999999997</v>
      </c>
      <c r="BC18" s="26">
        <f>M42</f>
        <v>40.098579999999998</v>
      </c>
      <c r="BD18" s="19"/>
      <c r="BE18" s="26">
        <f>$I$19</f>
        <v>26.14734</v>
      </c>
    </row>
    <row r="19" spans="4:57">
      <c r="D19" s="16" t="s">
        <v>23</v>
      </c>
      <c r="E19" s="6">
        <f>VLOOKUP(_xlfn.CONCAT($B$3,"_GridMET_2009_",$D19),Seasonal_Temp!$A$3:$O$3656,7,FALSE)</f>
        <v>17.505289999999999</v>
      </c>
      <c r="F19" s="6">
        <f>VLOOKUP(_xlfn.CONCAT($B$3,"_GridMET_2009_",$D19),Seasonal_Temp!$A$3:$O$3656,8,FALSE)</f>
        <v>18.332889999999999</v>
      </c>
      <c r="G19" s="10">
        <f>VLOOKUP(_xlfn.CONCAT($B$3,"_GridMET_2009_",$D19),Seasonal_Temp!$A$3:$O$3656,9,FALSE)</f>
        <v>17.864070000000002</v>
      </c>
      <c r="H19" s="6">
        <f>VLOOKUP(_xlfn.CONCAT($B$3,"_GridMET_2009_",$D19),Seasonal_Temp!$A$3:$O$3656,10,FALSE)</f>
        <v>25.36327</v>
      </c>
      <c r="I19" s="6">
        <f>VLOOKUP(_xlfn.CONCAT($B$3,"_GridMET_2009_",$D19),Seasonal_Temp!$A$3:$O$3656,11,FALSE)</f>
        <v>26.14734</v>
      </c>
      <c r="J19" s="10">
        <f>VLOOKUP(_xlfn.CONCAT($B$3,"_GridMET_2009_",$D19),Seasonal_Temp!$A$3:$O$3656,12,FALSE)</f>
        <v>25.735019999999999</v>
      </c>
      <c r="K19" s="6">
        <f>VLOOKUP(_xlfn.CONCAT($B$3,"_GridMET_2009_",$D19),Seasonal_Temp!$A$3:$O$3656,13,FALSE)</f>
        <v>31.974060000000001</v>
      </c>
      <c r="L19" s="6">
        <f>VLOOKUP(_xlfn.CONCAT($B$3,"_GridMET_2009_",$D19),Seasonal_Temp!$A$3:$O$3656,14,FALSE)</f>
        <v>33.085709999999999</v>
      </c>
      <c r="M19" s="6">
        <f>VLOOKUP(_xlfn.CONCAT($B$3,"_GridMET_2009_",$D19),Seasonal_Temp!$A$3:$O$3656,15,FALSE)</f>
        <v>32.609639999999999</v>
      </c>
    </row>
    <row r="20" spans="4:57">
      <c r="AT20" s="22" t="s">
        <v>20</v>
      </c>
      <c r="AU20" s="22"/>
      <c r="AV20" s="22"/>
      <c r="AW20" s="22"/>
      <c r="AX20" s="23"/>
      <c r="BA20" s="22" t="s">
        <v>20</v>
      </c>
      <c r="BB20" s="22"/>
      <c r="BC20" s="22"/>
      <c r="BD20" s="22"/>
      <c r="BE20" s="23"/>
    </row>
    <row r="21" spans="4:57">
      <c r="D21" s="8" t="s">
        <v>36</v>
      </c>
      <c r="E21" s="9" t="s">
        <v>38</v>
      </c>
      <c r="AT21" s="24" t="s">
        <v>46</v>
      </c>
      <c r="AU21" s="24" t="s">
        <v>47</v>
      </c>
      <c r="AV21" s="24" t="s">
        <v>48</v>
      </c>
      <c r="AW21" s="24"/>
      <c r="AX21" s="25" t="s">
        <v>63</v>
      </c>
      <c r="BA21" s="24" t="s">
        <v>46</v>
      </c>
      <c r="BB21" s="24" t="s">
        <v>47</v>
      </c>
      <c r="BC21" s="24" t="s">
        <v>48</v>
      </c>
      <c r="BD21" s="24"/>
      <c r="BE21" s="25" t="s">
        <v>63</v>
      </c>
    </row>
    <row r="22" spans="4:57" ht="14.4">
      <c r="D22" s="15" t="s">
        <v>54</v>
      </c>
      <c r="E22" s="6">
        <f>VLOOKUP($B$3,Extremes!$B$2:$I$105,5,FALSE)</f>
        <v>4.9848717950000001</v>
      </c>
      <c r="AS22" s="21" t="s">
        <v>64</v>
      </c>
      <c r="AT22" s="26">
        <f>E33</f>
        <v>8.8336163646599992</v>
      </c>
      <c r="AU22" s="26">
        <f>F33</f>
        <v>8.4023958491700004</v>
      </c>
      <c r="AV22" s="26">
        <f>G33</f>
        <v>9.3309407361400005</v>
      </c>
      <c r="AW22" s="19"/>
      <c r="AX22" s="26">
        <f>$F$8</f>
        <v>8.41711054668</v>
      </c>
      <c r="AZ22" s="21" t="s">
        <v>64</v>
      </c>
      <c r="BA22" s="26">
        <f>E39</f>
        <v>49.196080000000002</v>
      </c>
      <c r="BB22" s="26">
        <f>F39</f>
        <v>50.256749999999997</v>
      </c>
      <c r="BC22" s="26">
        <f>G39</f>
        <v>50.950780000000002</v>
      </c>
      <c r="BD22" s="19"/>
      <c r="BE22" s="26">
        <f>$I$16</f>
        <v>46.98075</v>
      </c>
    </row>
    <row r="23" spans="4:57">
      <c r="D23" s="15" t="s">
        <v>55</v>
      </c>
      <c r="E23" s="6">
        <f>VLOOKUP($B$3,Extremes!$B$2:$I$105,6,FALSE)</f>
        <v>5.66</v>
      </c>
      <c r="AS23" s="21" t="s">
        <v>65</v>
      </c>
      <c r="AT23" s="26">
        <f>N33</f>
        <v>8.9692023459100003</v>
      </c>
      <c r="AU23" s="26">
        <f>O33</f>
        <v>8.8506706711700005</v>
      </c>
      <c r="AV23" s="26">
        <f>P33</f>
        <v>9.5448382433599992</v>
      </c>
      <c r="AW23" s="19"/>
      <c r="AX23" s="26">
        <f>$F$8</f>
        <v>8.41711054668</v>
      </c>
      <c r="AZ23" s="21" t="s">
        <v>65</v>
      </c>
      <c r="BA23" s="26">
        <f>N39</f>
        <v>48.076189999999997</v>
      </c>
      <c r="BB23" s="26">
        <f>O39</f>
        <v>51.824719999999999</v>
      </c>
      <c r="BC23" s="26">
        <f>P39</f>
        <v>55.046489999999999</v>
      </c>
      <c r="BD23" s="19"/>
      <c r="BE23" s="26">
        <f>$I$16</f>
        <v>46.98075</v>
      </c>
    </row>
    <row r="24" spans="4:57">
      <c r="D24" s="13" t="s">
        <v>39</v>
      </c>
      <c r="E24" s="6">
        <f>VLOOKUP($B$3,Extremes!$B$2:$I$105,7,FALSE)</f>
        <v>3.022564</v>
      </c>
      <c r="AS24" s="21" t="s">
        <v>66</v>
      </c>
      <c r="AT24" s="26">
        <f>H33</f>
        <v>8.1283186648000001</v>
      </c>
      <c r="AU24" s="26">
        <f>I33</f>
        <v>10.2775176944</v>
      </c>
      <c r="AV24" s="26">
        <f>J33</f>
        <v>9.6812689866300001</v>
      </c>
      <c r="AW24" s="19"/>
      <c r="AX24" s="26">
        <f>$F$8</f>
        <v>8.41711054668</v>
      </c>
      <c r="AZ24" s="21" t="s">
        <v>66</v>
      </c>
      <c r="BA24" s="26">
        <f>H39</f>
        <v>49.114699999999999</v>
      </c>
      <c r="BB24" s="26">
        <f>I39</f>
        <v>51.504689999999997</v>
      </c>
      <c r="BC24" s="26">
        <f>J39</f>
        <v>52.834409999999998</v>
      </c>
      <c r="BD24" s="19"/>
      <c r="BE24" s="26">
        <f>$I$16</f>
        <v>46.98075</v>
      </c>
    </row>
    <row r="25" spans="4:57">
      <c r="D25" s="13" t="s">
        <v>40</v>
      </c>
      <c r="E25" s="6">
        <f>VLOOKUP($B$3,Extremes!$B$2:$I$105,8,FALSE)</f>
        <v>0.14153850000000001</v>
      </c>
      <c r="AS25" s="21" t="s">
        <v>67</v>
      </c>
      <c r="AT25" s="26">
        <f>K33</f>
        <v>8.7096119113300006</v>
      </c>
      <c r="AU25" s="26">
        <f>L33</f>
        <v>9.2305159718999992</v>
      </c>
      <c r="AV25" s="26">
        <f>M33</f>
        <v>10.9166316746</v>
      </c>
      <c r="AW25" s="19"/>
      <c r="AX25" s="26">
        <f>$F$8</f>
        <v>8.41711054668</v>
      </c>
      <c r="AZ25" s="21" t="s">
        <v>67</v>
      </c>
      <c r="BA25" s="26">
        <f>K39</f>
        <v>47.802689999999998</v>
      </c>
      <c r="BB25" s="26">
        <f>L39</f>
        <v>52.326479999999997</v>
      </c>
      <c r="BC25" s="26">
        <f>M39</f>
        <v>55.701050000000002</v>
      </c>
      <c r="BD25" s="19"/>
      <c r="BE25" s="26">
        <f>$I$16</f>
        <v>46.98075</v>
      </c>
    </row>
    <row r="27" spans="4:57">
      <c r="AT27" s="22" t="s">
        <v>21</v>
      </c>
      <c r="AU27" s="22"/>
      <c r="AV27" s="22"/>
      <c r="AW27" s="22"/>
      <c r="AX27" s="23"/>
      <c r="BA27" s="22" t="s">
        <v>21</v>
      </c>
      <c r="BB27" s="22"/>
      <c r="BC27" s="22"/>
      <c r="BD27" s="22"/>
      <c r="BE27" s="23"/>
    </row>
    <row r="28" spans="4:57">
      <c r="AT28" s="24" t="s">
        <v>46</v>
      </c>
      <c r="AU28" s="24" t="s">
        <v>47</v>
      </c>
      <c r="AV28" s="24" t="s">
        <v>48</v>
      </c>
      <c r="AW28" s="24"/>
      <c r="AX28" s="25" t="s">
        <v>63</v>
      </c>
      <c r="BA28" s="24" t="s">
        <v>46</v>
      </c>
      <c r="BB28" s="24" t="s">
        <v>47</v>
      </c>
      <c r="BC28" s="24" t="s">
        <v>48</v>
      </c>
      <c r="BD28" s="24"/>
      <c r="BE28" s="25" t="s">
        <v>63</v>
      </c>
    </row>
    <row r="29" spans="4:57">
      <c r="D29" s="8" t="s">
        <v>42</v>
      </c>
      <c r="AS29" s="21" t="s">
        <v>64</v>
      </c>
      <c r="AT29" s="26">
        <f>E34</f>
        <v>9.6797667294099998</v>
      </c>
      <c r="AU29" s="26">
        <f>F34</f>
        <v>8.4060908033799997</v>
      </c>
      <c r="AV29" s="26">
        <f>G34</f>
        <v>9.9689452388599999</v>
      </c>
      <c r="AW29" s="19"/>
      <c r="AX29" s="26">
        <f>$F$9</f>
        <v>10.212776294799999</v>
      </c>
      <c r="AZ29" s="21" t="s">
        <v>64</v>
      </c>
      <c r="BA29" s="26">
        <f>E40</f>
        <v>71.344859999999997</v>
      </c>
      <c r="BB29" s="26">
        <f>F40</f>
        <v>74.120289999999997</v>
      </c>
      <c r="BC29" s="26">
        <f>G40</f>
        <v>74.310590000000005</v>
      </c>
      <c r="BD29" s="19"/>
      <c r="BE29" s="26">
        <f>$I$17</f>
        <v>69.530270000000002</v>
      </c>
    </row>
    <row r="30" spans="4:57">
      <c r="E30" s="28" t="s">
        <v>44</v>
      </c>
      <c r="F30" s="28"/>
      <c r="G30" s="30"/>
      <c r="H30" s="27" t="s">
        <v>45</v>
      </c>
      <c r="I30" s="28"/>
      <c r="J30" s="30"/>
      <c r="K30" s="27" t="s">
        <v>43</v>
      </c>
      <c r="L30" s="28"/>
      <c r="M30" s="30"/>
      <c r="N30" s="27" t="s">
        <v>49</v>
      </c>
      <c r="O30" s="28"/>
      <c r="P30" s="28"/>
      <c r="AS30" s="21" t="s">
        <v>65</v>
      </c>
      <c r="AT30" s="26">
        <f>N34</f>
        <v>9.0265134055999994</v>
      </c>
      <c r="AU30" s="26">
        <f>O34</f>
        <v>8.4463023112699993</v>
      </c>
      <c r="AV30" s="26">
        <f>P34</f>
        <v>7.3265394984499999</v>
      </c>
      <c r="AW30" s="19"/>
      <c r="AX30" s="26">
        <f>$F$9</f>
        <v>10.212776294799999</v>
      </c>
      <c r="AZ30" s="21" t="s">
        <v>65</v>
      </c>
      <c r="BA30" s="26">
        <f>N40</f>
        <v>71.525649999999999</v>
      </c>
      <c r="BB30" s="26">
        <f>O40</f>
        <v>75.469570000000004</v>
      </c>
      <c r="BC30" s="26">
        <f>P40</f>
        <v>80.970380000000006</v>
      </c>
      <c r="BD30" s="19"/>
      <c r="BE30" s="26">
        <f>$I$17</f>
        <v>69.530270000000002</v>
      </c>
    </row>
    <row r="31" spans="4:57">
      <c r="E31" s="11" t="s">
        <v>46</v>
      </c>
      <c r="F31" s="11" t="s">
        <v>47</v>
      </c>
      <c r="G31" s="12" t="s">
        <v>48</v>
      </c>
      <c r="H31" s="11" t="s">
        <v>46</v>
      </c>
      <c r="I31" s="11" t="s">
        <v>47</v>
      </c>
      <c r="J31" s="12" t="s">
        <v>48</v>
      </c>
      <c r="K31" s="11" t="s">
        <v>46</v>
      </c>
      <c r="L31" s="11" t="s">
        <v>47</v>
      </c>
      <c r="M31" s="12" t="s">
        <v>48</v>
      </c>
      <c r="N31" s="11" t="s">
        <v>46</v>
      </c>
      <c r="O31" s="11" t="s">
        <v>47</v>
      </c>
      <c r="P31" s="11" t="s">
        <v>48</v>
      </c>
      <c r="AS31" s="21" t="s">
        <v>66</v>
      </c>
      <c r="AT31" s="26">
        <f>H34</f>
        <v>8.4397230439400008</v>
      </c>
      <c r="AU31" s="26">
        <f>I34</f>
        <v>7.9676039585099998</v>
      </c>
      <c r="AV31" s="26">
        <f>J34</f>
        <v>8.5088329971699999</v>
      </c>
      <c r="AW31" s="19"/>
      <c r="AX31" s="26">
        <f>$F$9</f>
        <v>10.212776294799999</v>
      </c>
      <c r="AZ31" s="21" t="s">
        <v>66</v>
      </c>
      <c r="BA31" s="26">
        <f>H40</f>
        <v>72.594759999999994</v>
      </c>
      <c r="BB31" s="26">
        <f>I40</f>
        <v>75.543360000000007</v>
      </c>
      <c r="BC31" s="26">
        <f>J40</f>
        <v>78.061139999999995</v>
      </c>
      <c r="BD31" s="19"/>
      <c r="BE31" s="26">
        <f>$I$17</f>
        <v>69.530270000000002</v>
      </c>
    </row>
    <row r="32" spans="4:57">
      <c r="D32" s="13" t="s">
        <v>34</v>
      </c>
      <c r="E32" s="6">
        <f>VLOOKUP(_xlfn.CONCAT($B$3,"_IPSL45_2039"),PANN!$A$2:$H$105,8,FALSE)</f>
        <v>33.197574870099999</v>
      </c>
      <c r="F32" s="6">
        <f>VLOOKUP(_xlfn.CONCAT($B$3,"_IPSL45_2069"),PANN!$A$2:$H$105,8,FALSE)</f>
        <v>30.7232468146</v>
      </c>
      <c r="G32" s="10">
        <f>VLOOKUP(_xlfn.CONCAT($B$3,"_IPSL45_2099"),PANN!$A$2:$H$105,8,FALSE)</f>
        <v>33.819152534099999</v>
      </c>
      <c r="H32" s="6">
        <f>VLOOKUP(_xlfn.CONCAT($B$3,"_HAD45_2039"),PANN!$A$2:$H$105,8,FALSE)</f>
        <v>31.477130284899999</v>
      </c>
      <c r="I32" s="6">
        <f>VLOOKUP(_xlfn.CONCAT($B$3,"_HAD45_2069"),PANN!$A$2:$H$105,8,FALSE)</f>
        <v>34.026095280699998</v>
      </c>
      <c r="J32" s="10">
        <f>VLOOKUP(_xlfn.CONCAT($B$3,"_HAD45_2099"),PANN!$A$2:$H$105,8,FALSE)</f>
        <v>33.436772558800001</v>
      </c>
      <c r="K32" s="6">
        <f>VLOOKUP(_xlfn.CONCAT($B$3,"_HAD85_2039"),PANN!$A$2:$H$105,8,FALSE)</f>
        <v>34.116752018200003</v>
      </c>
      <c r="L32" s="6">
        <f>VLOOKUP(_xlfn.CONCAT($B$3,"_HAD85_2069"),PANN!$A$2:$H$105,8,FALSE)</f>
        <v>31.107086454600001</v>
      </c>
      <c r="M32" s="10">
        <f>VLOOKUP(_xlfn.CONCAT($B$3,"_HAD85_2099"),PANN!$A$2:$H$105,8,FALSE)</f>
        <v>35.326759915499998</v>
      </c>
      <c r="N32" s="6">
        <f>VLOOKUP(_xlfn.CONCAT($B$3,"_IPSL85_2039"),PANN!$A$2:$H$105,8,FALSE)</f>
        <v>32.262243607599999</v>
      </c>
      <c r="O32" s="6">
        <f>VLOOKUP(_xlfn.CONCAT($B$3,"_IPSL85_2069"),PANN!$A$2:$H$105,8,FALSE)</f>
        <v>31.278082465099999</v>
      </c>
      <c r="P32" s="6">
        <f>VLOOKUP(_xlfn.CONCAT($B$3,"_IPSL85_2099"),PANN!$A$2:$H$105,8,FALSE)</f>
        <v>30.1630754018</v>
      </c>
      <c r="AS32" s="21" t="s">
        <v>67</v>
      </c>
      <c r="AT32" s="26">
        <f>K34</f>
        <v>9.4557105171300009</v>
      </c>
      <c r="AU32" s="26">
        <f>L34</f>
        <v>6.5991900923099998</v>
      </c>
      <c r="AV32" s="26">
        <f>M34</f>
        <v>6.9125042179399996</v>
      </c>
      <c r="AW32" s="19"/>
      <c r="AX32" s="26">
        <f>$F$9</f>
        <v>10.212776294799999</v>
      </c>
      <c r="AZ32" s="21" t="s">
        <v>67</v>
      </c>
      <c r="BA32" s="26">
        <f>K40</f>
        <v>72.353589999999997</v>
      </c>
      <c r="BB32" s="26">
        <f>L40</f>
        <v>77.350369999999998</v>
      </c>
      <c r="BC32" s="26">
        <f>M40</f>
        <v>83.704520000000002</v>
      </c>
      <c r="BD32" s="19"/>
      <c r="BE32" s="26">
        <f>$I$17</f>
        <v>69.530270000000002</v>
      </c>
    </row>
    <row r="33" spans="4:57">
      <c r="D33" s="14" t="s">
        <v>20</v>
      </c>
      <c r="E33" s="6">
        <f>VLOOKUP(_xlfn.CONCAT($B$3,"_IPSL45_2039_",$D33),Seasonal_PR!$A$2:$I$417,9,FALSE)</f>
        <v>8.8336163646599992</v>
      </c>
      <c r="F33" s="6">
        <f>VLOOKUP(_xlfn.CONCAT($B$3,"_IPSL45_2069_",$D33),Seasonal_PR!$A$2:$I$417,9,FALSE)</f>
        <v>8.4023958491700004</v>
      </c>
      <c r="G33" s="10">
        <f>VLOOKUP(_xlfn.CONCAT($B$3,"_IPSL45_2099_",$D33),Seasonal_PR!$A$2:$I$417,9,FALSE)</f>
        <v>9.3309407361400005</v>
      </c>
      <c r="H33" s="6">
        <f>VLOOKUP(_xlfn.CONCAT($B$3,"_HAD45_2039_",$D33),Seasonal_PR!$A$2:$I$417,9,FALSE)</f>
        <v>8.1283186648000001</v>
      </c>
      <c r="I33" s="6">
        <f>VLOOKUP(_xlfn.CONCAT($B$3,"_HAD45_2069_",$D33),Seasonal_PR!$A$2:$I$417,9,FALSE)</f>
        <v>10.2775176944</v>
      </c>
      <c r="J33" s="10">
        <f>VLOOKUP(_xlfn.CONCAT($B$3,"_HAD45_2099_",$D33),Seasonal_PR!$A$2:$I$417,9,FALSE)</f>
        <v>9.6812689866300001</v>
      </c>
      <c r="K33" s="6">
        <f>VLOOKUP(_xlfn.CONCAT($B$3,"_HAD85_2039_",$D33),Seasonal_PR!$A$2:$I$417,9,FALSE)</f>
        <v>8.7096119113300006</v>
      </c>
      <c r="L33" s="6">
        <f>VLOOKUP(_xlfn.CONCAT($B$3,"_HAD85_2069_",$D33),Seasonal_PR!$A$2:$I$417,9,FALSE)</f>
        <v>9.2305159718999992</v>
      </c>
      <c r="M33" s="10">
        <f>VLOOKUP(_xlfn.CONCAT($B$3,"_HAD85_2099_",$D33),Seasonal_PR!$A$2:$I$417,9,FALSE)</f>
        <v>10.9166316746</v>
      </c>
      <c r="N33" s="6">
        <f>VLOOKUP(_xlfn.CONCAT($B$3,"_IPSL85_2039_",$D33),Seasonal_PR!$A$2:$I$417,9,FALSE)</f>
        <v>8.9692023459100003</v>
      </c>
      <c r="O33" s="6">
        <f>VLOOKUP(_xlfn.CONCAT($B$3,"_IPSL85_2069_",$D33),Seasonal_PR!$A$2:$I$417,9,FALSE)</f>
        <v>8.8506706711700005</v>
      </c>
      <c r="P33" s="6">
        <f>VLOOKUP(_xlfn.CONCAT($B$3,"_IPSL85_2099_",$D33),Seasonal_PR!$A$2:$I$417,9,FALSE)</f>
        <v>9.5448382433599992</v>
      </c>
    </row>
    <row r="34" spans="4:57">
      <c r="D34" s="14" t="s">
        <v>21</v>
      </c>
      <c r="E34" s="6">
        <f>VLOOKUP(_xlfn.CONCAT($B$3,"_IPSL45_2039_",$D34),Seasonal_PR!$A$2:$I$417,9,FALSE)</f>
        <v>9.6797667294099998</v>
      </c>
      <c r="F34" s="6">
        <f>VLOOKUP(_xlfn.CONCAT($B$3,"_IPSL45_2069_",$D34),Seasonal_PR!$A$2:$I$417,9,FALSE)</f>
        <v>8.4060908033799997</v>
      </c>
      <c r="G34" s="10">
        <f>VLOOKUP(_xlfn.CONCAT($B$3,"_IPSL45_2099_",$D34),Seasonal_PR!$A$2:$I$417,9,FALSE)</f>
        <v>9.9689452388599999</v>
      </c>
      <c r="H34" s="6">
        <f>VLOOKUP(_xlfn.CONCAT($B$3,"_HAD45_2039_",$D34),Seasonal_PR!$A$2:$I$417,9,FALSE)</f>
        <v>8.4397230439400008</v>
      </c>
      <c r="I34" s="6">
        <f>VLOOKUP(_xlfn.CONCAT($B$3,"_HAD45_2069_",$D34),Seasonal_PR!$A$2:$I$417,9,FALSE)</f>
        <v>7.9676039585099998</v>
      </c>
      <c r="J34" s="10">
        <f>VLOOKUP(_xlfn.CONCAT($B$3,"_HAD45_2099_",$D34),Seasonal_PR!$A$2:$I$417,9,FALSE)</f>
        <v>8.5088329971699999</v>
      </c>
      <c r="K34" s="6">
        <f>VLOOKUP(_xlfn.CONCAT($B$3,"_HAD85_2039_",$D34),Seasonal_PR!$A$2:$I$417,9,FALSE)</f>
        <v>9.4557105171300009</v>
      </c>
      <c r="L34" s="6">
        <f>VLOOKUP(_xlfn.CONCAT($B$3,"_HAD85_2069_",$D34),Seasonal_PR!$A$2:$I$417,9,FALSE)</f>
        <v>6.5991900923099998</v>
      </c>
      <c r="M34" s="10">
        <f>VLOOKUP(_xlfn.CONCAT($B$3,"_HAD85_2099_",$D34),Seasonal_PR!$A$2:$I$417,9,FALSE)</f>
        <v>6.9125042179399996</v>
      </c>
      <c r="N34" s="6">
        <f>VLOOKUP(_xlfn.CONCAT($B$3,"_IPSL85_2039_",$D34),Seasonal_PR!$A$2:$I$417,9,FALSE)</f>
        <v>9.0265134055999994</v>
      </c>
      <c r="O34" s="6">
        <f>VLOOKUP(_xlfn.CONCAT($B$3,"_IPSL85_2069_",$D34),Seasonal_PR!$A$2:$I$417,9,FALSE)</f>
        <v>8.4463023112699993</v>
      </c>
      <c r="P34" s="6">
        <f>VLOOKUP(_xlfn.CONCAT($B$3,"_IPSL85_2099_",$D34),Seasonal_PR!$A$2:$I$417,9,FALSE)</f>
        <v>7.3265394984499999</v>
      </c>
      <c r="AT34" s="22" t="s">
        <v>22</v>
      </c>
      <c r="AU34" s="22"/>
      <c r="AV34" s="22"/>
      <c r="AW34" s="22"/>
      <c r="AX34" s="23"/>
      <c r="BA34" s="22" t="s">
        <v>22</v>
      </c>
      <c r="BB34" s="22"/>
      <c r="BC34" s="22"/>
      <c r="BD34" s="22"/>
      <c r="BE34" s="23"/>
    </row>
    <row r="35" spans="4:57">
      <c r="D35" s="14" t="s">
        <v>22</v>
      </c>
      <c r="E35" s="6">
        <f>VLOOKUP(_xlfn.CONCAT($B$3,"_IPSL45_2039_",$D35),Seasonal_PR!$A$2:$I$417,9,FALSE)</f>
        <v>9.3649107066300008</v>
      </c>
      <c r="F35" s="6">
        <f>VLOOKUP(_xlfn.CONCAT($B$3,"_IPSL45_2069_",$D35),Seasonal_PR!$A$2:$I$417,9,FALSE)</f>
        <v>8.7470896411200005</v>
      </c>
      <c r="G35" s="10">
        <f>VLOOKUP(_xlfn.CONCAT($B$3,"_IPSL45_2099_",$D35),Seasonal_PR!$A$2:$I$417,9,FALSE)</f>
        <v>9.2579271608500004</v>
      </c>
      <c r="H35" s="6">
        <f>VLOOKUP(_xlfn.CONCAT($B$3,"_HAD45_2039_",$D35),Seasonal_PR!$A$2:$I$417,9,FALSE)</f>
        <v>9.1036101878599993</v>
      </c>
      <c r="I35" s="6">
        <f>VLOOKUP(_xlfn.CONCAT($B$3,"_HAD45_2069_",$D35),Seasonal_PR!$A$2:$I$417,9,FALSE)</f>
        <v>8.9356302240499996</v>
      </c>
      <c r="J35" s="10">
        <f>VLOOKUP(_xlfn.CONCAT($B$3,"_HAD45_2099_",$D35),Seasonal_PR!$A$2:$I$417,9,FALSE)</f>
        <v>8.7928012560299997</v>
      </c>
      <c r="K35" s="6">
        <f>VLOOKUP(_xlfn.CONCAT($B$3,"_HAD85_2039_",$D35),Seasonal_PR!$A$2:$I$417,9,FALSE)</f>
        <v>10.1286197277</v>
      </c>
      <c r="L35" s="6">
        <f>VLOOKUP(_xlfn.CONCAT($B$3,"_HAD85_2069_",$D35),Seasonal_PR!$A$2:$I$417,9,FALSE)</f>
        <v>8.4209633389299992</v>
      </c>
      <c r="M35" s="10">
        <f>VLOOKUP(_xlfn.CONCAT($B$3,"_HAD85_2099_",$D35),Seasonal_PR!$A$2:$I$417,9,FALSE)</f>
        <v>9.5282720468799997</v>
      </c>
      <c r="N35" s="6">
        <f>VLOOKUP(_xlfn.CONCAT($B$3,"_IPSL85_2039_",$D35),Seasonal_PR!$A$2:$I$417,9,FALSE)</f>
        <v>8.9088079488300007</v>
      </c>
      <c r="O35" s="6">
        <f>VLOOKUP(_xlfn.CONCAT($B$3,"_IPSL85_2069_",$D35),Seasonal_PR!$A$2:$I$417,9,FALSE)</f>
        <v>8.8117162905199997</v>
      </c>
      <c r="P35" s="6">
        <f>VLOOKUP(_xlfn.CONCAT($B$3,"_IPSL85_2099_",$D35),Seasonal_PR!$A$2:$I$417,9,FALSE)</f>
        <v>9.0620577301900003</v>
      </c>
      <c r="AT35" s="24" t="s">
        <v>46</v>
      </c>
      <c r="AU35" s="24" t="s">
        <v>47</v>
      </c>
      <c r="AV35" s="24" t="s">
        <v>48</v>
      </c>
      <c r="AW35" s="24"/>
      <c r="AX35" s="25" t="s">
        <v>63</v>
      </c>
      <c r="BA35" s="24" t="s">
        <v>46</v>
      </c>
      <c r="BB35" s="24" t="s">
        <v>47</v>
      </c>
      <c r="BC35" s="24" t="s">
        <v>48</v>
      </c>
      <c r="BD35" s="24"/>
      <c r="BE35" s="25" t="s">
        <v>63</v>
      </c>
    </row>
    <row r="36" spans="4:57">
      <c r="D36" s="14" t="s">
        <v>23</v>
      </c>
      <c r="E36" s="6">
        <f>VLOOKUP(_xlfn.CONCAT($B$3,"_IPSL45_2039_",$D36),Seasonal_PR!$A$2:$I$417,9,FALSE)</f>
        <v>5.3192810694099997</v>
      </c>
      <c r="F36" s="6">
        <f>VLOOKUP(_xlfn.CONCAT($B$3,"_IPSL45_2069_",$D36),Seasonal_PR!$A$2:$I$417,9,FALSE)</f>
        <v>5.1676705208799998</v>
      </c>
      <c r="G36" s="10">
        <f>VLOOKUP(_xlfn.CONCAT($B$3,"_IPSL45_2099_",$D36),Seasonal_PR!$A$2:$I$417,9,FALSE)</f>
        <v>5.2613393982299996</v>
      </c>
      <c r="H36" s="6">
        <f>VLOOKUP(_xlfn.CONCAT($B$3,"_HAD45_2039_",$D36),Seasonal_PR!$A$2:$I$417,9,FALSE)</f>
        <v>5.8054783882800001</v>
      </c>
      <c r="I36" s="6">
        <f>VLOOKUP(_xlfn.CONCAT($B$3,"_HAD45_2069_",$D36),Seasonal_PR!$A$2:$I$417,9,FALSE)</f>
        <v>6.8453434037500003</v>
      </c>
      <c r="J36" s="10">
        <f>VLOOKUP(_xlfn.CONCAT($B$3,"_HAD45_2099_",$D36),Seasonal_PR!$A$2:$I$417,9,FALSE)</f>
        <v>6.4538693189499998</v>
      </c>
      <c r="K36" s="6">
        <f>VLOOKUP(_xlfn.CONCAT($B$3,"_HAD85_2039_",$D36),Seasonal_PR!$A$2:$I$417,9,FALSE)</f>
        <v>5.8228098620099997</v>
      </c>
      <c r="L36" s="6">
        <f>VLOOKUP(_xlfn.CONCAT($B$3,"_HAD85_2069_",$D36),Seasonal_PR!$A$2:$I$417,9,FALSE)</f>
        <v>6.8564170514200002</v>
      </c>
      <c r="M36" s="10">
        <f>VLOOKUP(_xlfn.CONCAT($B$3,"_HAD85_2099_",$D36),Seasonal_PR!$A$2:$I$417,9,FALSE)</f>
        <v>7.9693519759999996</v>
      </c>
      <c r="N36" s="6">
        <f>VLOOKUP(_xlfn.CONCAT($B$3,"_IPSL85_2039_",$D36),Seasonal_PR!$A$2:$I$417,9,FALSE)</f>
        <v>5.3577199072599999</v>
      </c>
      <c r="O36" s="6">
        <f>VLOOKUP(_xlfn.CONCAT($B$3,"_IPSL85_2069_",$D36),Seasonal_PR!$A$2:$I$417,9,FALSE)</f>
        <v>5.1693931921600003</v>
      </c>
      <c r="P36" s="6">
        <f>VLOOKUP(_xlfn.CONCAT($B$3,"_IPSL85_2099_",$D36),Seasonal_PR!$A$2:$I$417,9,FALSE)</f>
        <v>4.2296399297500002</v>
      </c>
      <c r="AS36" s="21" t="s">
        <v>64</v>
      </c>
      <c r="AT36" s="26">
        <f>E35</f>
        <v>9.3649107066300008</v>
      </c>
      <c r="AU36" s="26">
        <f>F35</f>
        <v>8.7470896411200005</v>
      </c>
      <c r="AV36" s="26">
        <f>G35</f>
        <v>9.2579271608500004</v>
      </c>
      <c r="AW36" s="19"/>
      <c r="AX36" s="26">
        <f>$F$10</f>
        <v>9.09068571211</v>
      </c>
      <c r="AZ36" s="21" t="s">
        <v>64</v>
      </c>
      <c r="BA36" s="26">
        <f>E41</f>
        <v>52.007019999999997</v>
      </c>
      <c r="BB36" s="26">
        <f>F41</f>
        <v>53.914720000000003</v>
      </c>
      <c r="BC36" s="26">
        <f>G41</f>
        <v>55.427680000000002</v>
      </c>
      <c r="BD36" s="19"/>
      <c r="BE36" s="26">
        <f>$I$18</f>
        <v>50.294069999999998</v>
      </c>
    </row>
    <row r="37" spans="4:57">
      <c r="AS37" s="21" t="s">
        <v>65</v>
      </c>
      <c r="AT37" s="26">
        <f>N35</f>
        <v>8.9088079488300007</v>
      </c>
      <c r="AU37" s="26">
        <f>O35</f>
        <v>8.8117162905199997</v>
      </c>
      <c r="AV37" s="26">
        <f>P35</f>
        <v>9.0620577301900003</v>
      </c>
      <c r="AW37" s="19"/>
      <c r="AX37" s="26">
        <f>$F$10</f>
        <v>9.09068571211</v>
      </c>
      <c r="AZ37" s="21" t="s">
        <v>65</v>
      </c>
      <c r="BA37" s="26">
        <f>N41</f>
        <v>53.387070000000001</v>
      </c>
      <c r="BB37" s="26">
        <f>O41</f>
        <v>56.380070000000003</v>
      </c>
      <c r="BC37" s="26">
        <f>P41</f>
        <v>60.209200000000003</v>
      </c>
      <c r="BD37" s="19"/>
      <c r="BE37" s="26">
        <f>$I$18</f>
        <v>50.294069999999998</v>
      </c>
    </row>
    <row r="38" spans="4:57">
      <c r="D38" s="15" t="s">
        <v>35</v>
      </c>
      <c r="E38" s="6">
        <f>VLOOKUP(_xlfn.CONCAT($B$3,"_IPSL45_2039"),TANN!$A$2:$N$106,11,FALSE)</f>
        <v>50.18486</v>
      </c>
      <c r="F38" s="6">
        <f>VLOOKUP(_xlfn.CONCAT($B$3,"_IPSL45_2069"),TANN!$A$2:$N$106,11,FALSE)</f>
        <v>51.926690000000001</v>
      </c>
      <c r="G38" s="10">
        <f>VLOOKUP(_xlfn.CONCAT($B$3,"_IPSL45_2099"),TANN!$A$2:$N$106,11,FALSE)</f>
        <v>52.692410000000002</v>
      </c>
      <c r="H38" s="6">
        <f>VLOOKUP(_xlfn.CONCAT($B$3,"_HAD45_2039"),TANN!$A$2:$N$106,11,FALSE)</f>
        <v>51.055929999999996</v>
      </c>
      <c r="I38" s="6">
        <f>VLOOKUP(_xlfn.CONCAT($B$3,"_HAD45_2069"),TANN!$A$2:$N$106,11,FALSE)</f>
        <v>54.367519999999999</v>
      </c>
      <c r="J38" s="10">
        <f>VLOOKUP(_xlfn.CONCAT($B$3,"_HAD45_2099"),TANN!$A$2:$N$106,11,FALSE)</f>
        <v>56.097729999999999</v>
      </c>
      <c r="K38" s="6">
        <f>VLOOKUP(_xlfn.CONCAT($B$3,"_HAD85_2039"),TANN!$A$2:$N$106,11,FALSE)</f>
        <v>50.964669999999998</v>
      </c>
      <c r="L38" s="6">
        <f>VLOOKUP(_xlfn.CONCAT($B$3,"_HAD85_2069"),TANN!$A$2:$N$106,11,FALSE)</f>
        <v>55.62238</v>
      </c>
      <c r="M38" s="10">
        <f>VLOOKUP(_xlfn.CONCAT($B$3,"_HAD85_2099"),TANN!$A$2:$N$106,11,FALSE)</f>
        <v>60.871650000000002</v>
      </c>
      <c r="N38" s="6">
        <f>VLOOKUP(_xlfn.CONCAT($B$3,"_IPSL85_2039"),TANN!$A$2:$N$106,11,FALSE)</f>
        <v>50.234029999999997</v>
      </c>
      <c r="O38" s="6">
        <f>VLOOKUP(_xlfn.CONCAT($B$3,"_IPSL85_2069"),TANN!$A$2:$N$106,11,FALSE)</f>
        <v>53.554510000000001</v>
      </c>
      <c r="P38" s="6">
        <f>VLOOKUP(_xlfn.CONCAT($B$3,"_IPSL85_2099"),TANN!$A$2:$N$106,11,FALSE)</f>
        <v>57.710799999999999</v>
      </c>
      <c r="AS38" s="21" t="s">
        <v>66</v>
      </c>
      <c r="AT38" s="26">
        <f>H35</f>
        <v>9.1036101878599993</v>
      </c>
      <c r="AU38" s="26">
        <f>I35</f>
        <v>8.9356302240499996</v>
      </c>
      <c r="AV38" s="26">
        <f>J35</f>
        <v>8.7928012560299997</v>
      </c>
      <c r="AW38" s="19"/>
      <c r="AX38" s="26">
        <f>$F$10</f>
        <v>9.09068571211</v>
      </c>
      <c r="AZ38" s="21" t="s">
        <v>66</v>
      </c>
      <c r="BA38" s="26">
        <f>H41</f>
        <v>54.061489999999999</v>
      </c>
      <c r="BB38" s="26">
        <f>I41</f>
        <v>55.967799999999997</v>
      </c>
      <c r="BC38" s="26">
        <f>J41</f>
        <v>58.643770000000004</v>
      </c>
      <c r="BD38" s="19"/>
      <c r="BE38" s="26">
        <f>$I$18</f>
        <v>50.294069999999998</v>
      </c>
    </row>
    <row r="39" spans="4:57">
      <c r="D39" s="16" t="s">
        <v>20</v>
      </c>
      <c r="E39" s="6">
        <f>VLOOKUP(_xlfn.CONCAT($B$3,"_IPSL45_2039_",$D39),Seasonal_Temp!$A$2:$O$418,12,FALSE)</f>
        <v>49.196080000000002</v>
      </c>
      <c r="F39" s="6">
        <f>VLOOKUP(_xlfn.CONCAT($B$3,"_IPSL45_2069_",$D39),Seasonal_Temp!$A$2:$O$418,12,FALSE)</f>
        <v>50.256749999999997</v>
      </c>
      <c r="G39" s="10">
        <f>VLOOKUP(_xlfn.CONCAT($B$3,"_IPSL45_2099_",$D39),Seasonal_Temp!$A$2:$O$418,12,FALSE)</f>
        <v>50.950780000000002</v>
      </c>
      <c r="H39" s="6">
        <f>VLOOKUP(_xlfn.CONCAT($B$3,"_HAD45_2039_",$D39),Seasonal_Temp!$A$2:$O$418,12,FALSE)</f>
        <v>49.114699999999999</v>
      </c>
      <c r="I39" s="6">
        <f>VLOOKUP(_xlfn.CONCAT($B$3,"_HAD45_2069_",$D39),Seasonal_Temp!$A$2:$O$418,12,FALSE)</f>
        <v>51.504689999999997</v>
      </c>
      <c r="J39" s="10">
        <f>VLOOKUP(_xlfn.CONCAT($B$3,"_HAD45_2099_",$D39),Seasonal_Temp!$A$2:$O$418,12,FALSE)</f>
        <v>52.834409999999998</v>
      </c>
      <c r="K39" s="6">
        <f>VLOOKUP(_xlfn.CONCAT($B$3,"_HAD85_2039_",$D39),Seasonal_Temp!$A$2:$O$418,12,FALSE)</f>
        <v>47.802689999999998</v>
      </c>
      <c r="L39" s="6">
        <f>VLOOKUP(_xlfn.CONCAT($B$3,"_HAD85_2069_",$D39),Seasonal_Temp!$A$2:$O$418,12,FALSE)</f>
        <v>52.326479999999997</v>
      </c>
      <c r="M39" s="10">
        <f>VLOOKUP(_xlfn.CONCAT($B$3,"_HAD85_2099_",$D39),Seasonal_Temp!$A$2:$O$418,12,FALSE)</f>
        <v>55.701050000000002</v>
      </c>
      <c r="N39" s="6">
        <f>VLOOKUP(_xlfn.CONCAT($B$3,"_IPSL85_2039_",$D39),Seasonal_Temp!$A$2:$O$418,12,FALSE)</f>
        <v>48.076189999999997</v>
      </c>
      <c r="O39" s="6">
        <f>VLOOKUP(_xlfn.CONCAT($B$3,"_IPSL85_2069_",$D39),Seasonal_Temp!$A$2:$O$418,12,FALSE)</f>
        <v>51.824719999999999</v>
      </c>
      <c r="P39" s="6">
        <f>VLOOKUP(_xlfn.CONCAT($B$3,"_IPSL85_2099_",$D39),Seasonal_Temp!$A$2:$O$418,12,FALSE)</f>
        <v>55.046489999999999</v>
      </c>
      <c r="AS39" s="21" t="s">
        <v>67</v>
      </c>
      <c r="AT39" s="26">
        <f>K35</f>
        <v>10.1286197277</v>
      </c>
      <c r="AU39" s="26">
        <f>L35</f>
        <v>8.4209633389299992</v>
      </c>
      <c r="AV39" s="26">
        <f>M35</f>
        <v>9.5282720468799997</v>
      </c>
      <c r="AW39" s="19"/>
      <c r="AX39" s="26">
        <f>$F$10</f>
        <v>9.09068571211</v>
      </c>
      <c r="AZ39" s="21" t="s">
        <v>67</v>
      </c>
      <c r="BA39" s="26">
        <f>K41</f>
        <v>53.705489999999998</v>
      </c>
      <c r="BB39" s="26">
        <f>L41</f>
        <v>58.238230000000001</v>
      </c>
      <c r="BC39" s="26">
        <f>M41</f>
        <v>63.806220000000003</v>
      </c>
      <c r="BD39" s="19"/>
      <c r="BE39" s="26">
        <f>$I$18</f>
        <v>50.294069999999998</v>
      </c>
    </row>
    <row r="40" spans="4:57">
      <c r="D40" s="16" t="s">
        <v>21</v>
      </c>
      <c r="E40" s="6">
        <f>VLOOKUP(_xlfn.CONCAT($B$3,"_IPSL45_2039_",$D40),Seasonal_Temp!$A$2:$O$418,12,FALSE)</f>
        <v>71.344859999999997</v>
      </c>
      <c r="F40" s="6">
        <f>VLOOKUP(_xlfn.CONCAT($B$3,"_IPSL45_2069_",$D40),Seasonal_Temp!$A$2:$O$418,12,FALSE)</f>
        <v>74.120289999999997</v>
      </c>
      <c r="G40" s="10">
        <f>VLOOKUP(_xlfn.CONCAT($B$3,"_IPSL45_2099_",$D40),Seasonal_Temp!$A$2:$O$418,12,FALSE)</f>
        <v>74.310590000000005</v>
      </c>
      <c r="H40" s="6">
        <f>VLOOKUP(_xlfn.CONCAT($B$3,"_HAD45_2039_",$D40),Seasonal_Temp!$A$2:$O$418,12,FALSE)</f>
        <v>72.594759999999994</v>
      </c>
      <c r="I40" s="6">
        <f>VLOOKUP(_xlfn.CONCAT($B$3,"_HAD45_2069_",$D40),Seasonal_Temp!$A$2:$O$418,12,FALSE)</f>
        <v>75.543360000000007</v>
      </c>
      <c r="J40" s="10">
        <f>VLOOKUP(_xlfn.CONCAT($B$3,"_HAD45_2099_",$D40),Seasonal_Temp!$A$2:$O$418,12,FALSE)</f>
        <v>78.061139999999995</v>
      </c>
      <c r="K40" s="6">
        <f>VLOOKUP(_xlfn.CONCAT($B$3,"_HAD85_2039_",$D40),Seasonal_Temp!$A$2:$O$418,12,FALSE)</f>
        <v>72.353589999999997</v>
      </c>
      <c r="L40" s="6">
        <f>VLOOKUP(_xlfn.CONCAT($B$3,"_HAD85_2069_",$D40),Seasonal_Temp!$A$2:$O$418,12,FALSE)</f>
        <v>77.350369999999998</v>
      </c>
      <c r="M40" s="10">
        <f>VLOOKUP(_xlfn.CONCAT($B$3,"_HAD85_2099_",$D40),Seasonal_Temp!$A$2:$O$418,12,FALSE)</f>
        <v>83.704520000000002</v>
      </c>
      <c r="N40" s="6">
        <f>VLOOKUP(_xlfn.CONCAT($B$3,"_IPSL85_2039_",$D40),Seasonal_Temp!$A$2:$O$418,12,FALSE)</f>
        <v>71.525649999999999</v>
      </c>
      <c r="O40" s="6">
        <f>VLOOKUP(_xlfn.CONCAT($B$3,"_IPSL85_2069_",$D40),Seasonal_Temp!$A$2:$O$418,12,FALSE)</f>
        <v>75.469570000000004</v>
      </c>
      <c r="P40" s="6">
        <f>VLOOKUP(_xlfn.CONCAT($B$3,"_IPSL85_2099_",$D40),Seasonal_Temp!$A$2:$O$418,12,FALSE)</f>
        <v>80.970380000000006</v>
      </c>
    </row>
    <row r="41" spans="4:57">
      <c r="D41" s="16" t="s">
        <v>22</v>
      </c>
      <c r="E41" s="6">
        <f>VLOOKUP(_xlfn.CONCAT($B$3,"_IPSL45_2039_",$D41),Seasonal_Temp!$A$2:$O$418,12,FALSE)</f>
        <v>52.007019999999997</v>
      </c>
      <c r="F41" s="6">
        <f>VLOOKUP(_xlfn.CONCAT($B$3,"_IPSL45_2069_",$D41),Seasonal_Temp!$A$2:$O$418,12,FALSE)</f>
        <v>53.914720000000003</v>
      </c>
      <c r="G41" s="10">
        <f>VLOOKUP(_xlfn.CONCAT($B$3,"_IPSL45_2099_",$D41),Seasonal_Temp!$A$2:$O$418,12,FALSE)</f>
        <v>55.427680000000002</v>
      </c>
      <c r="H41" s="6">
        <f>VLOOKUP(_xlfn.CONCAT($B$3,"_HAD45_2039_",$D41),Seasonal_Temp!$A$2:$O$418,12,FALSE)</f>
        <v>54.061489999999999</v>
      </c>
      <c r="I41" s="6">
        <f>VLOOKUP(_xlfn.CONCAT($B$3,"_HAD45_2069_",$D41),Seasonal_Temp!$A$2:$O$418,12,FALSE)</f>
        <v>55.967799999999997</v>
      </c>
      <c r="J41" s="10">
        <f>VLOOKUP(_xlfn.CONCAT($B$3,"_HAD45_2099_",$D41),Seasonal_Temp!$A$2:$O$418,12,FALSE)</f>
        <v>58.643770000000004</v>
      </c>
      <c r="K41" s="6">
        <f>VLOOKUP(_xlfn.CONCAT($B$3,"_HAD85_2039_",$D41),Seasonal_Temp!$A$2:$O$418,12,FALSE)</f>
        <v>53.705489999999998</v>
      </c>
      <c r="L41" s="6">
        <f>VLOOKUP(_xlfn.CONCAT($B$3,"_HAD85_2069_",$D41),Seasonal_Temp!$A$2:$O$418,12,FALSE)</f>
        <v>58.238230000000001</v>
      </c>
      <c r="M41" s="10">
        <f>VLOOKUP(_xlfn.CONCAT($B$3,"_HAD85_2099_",$D41),Seasonal_Temp!$A$2:$O$418,12,FALSE)</f>
        <v>63.806220000000003</v>
      </c>
      <c r="N41" s="6">
        <f>VLOOKUP(_xlfn.CONCAT($B$3,"_IPSL85_2039_",$D41),Seasonal_Temp!$A$2:$O$418,12,FALSE)</f>
        <v>53.387070000000001</v>
      </c>
      <c r="O41" s="6">
        <f>VLOOKUP(_xlfn.CONCAT($B$3,"_IPSL85_2069_",$D41),Seasonal_Temp!$A$2:$O$418,12,FALSE)</f>
        <v>56.380070000000003</v>
      </c>
      <c r="P41" s="6">
        <f>VLOOKUP(_xlfn.CONCAT($B$3,"_IPSL85_2099_",$D41),Seasonal_Temp!$A$2:$O$418,12,FALSE)</f>
        <v>60.209200000000003</v>
      </c>
    </row>
    <row r="42" spans="4:57">
      <c r="D42" s="16" t="s">
        <v>23</v>
      </c>
      <c r="E42" s="6">
        <f>VLOOKUP(_xlfn.CONCAT($B$3,"_IPSL45_2039_",$D42),Seasonal_Temp!$A$2:$O$418,12,FALSE)</f>
        <v>28.001270000000002</v>
      </c>
      <c r="F42" s="6">
        <f>VLOOKUP(_xlfn.CONCAT($B$3,"_IPSL45_2069_",$D42),Seasonal_Temp!$A$2:$O$418,12,FALSE)</f>
        <v>29.62566</v>
      </c>
      <c r="G42" s="10">
        <f>VLOOKUP(_xlfn.CONCAT($B$3,"_IPSL45_2099_",$D42),Seasonal_Temp!$A$2:$O$418,12,FALSE)</f>
        <v>30.188009999999998</v>
      </c>
      <c r="H42" s="6">
        <f>VLOOKUP(_xlfn.CONCAT($B$3,"_HAD45_2039_",$D42),Seasonal_Temp!$A$2:$O$418,12,FALSE)</f>
        <v>28.811959999999999</v>
      </c>
      <c r="I42" s="6">
        <f>VLOOKUP(_xlfn.CONCAT($B$3,"_HAD45_2069_",$D42),Seasonal_Temp!$A$2:$O$418,12,FALSE)</f>
        <v>34.414540000000002</v>
      </c>
      <c r="J42" s="10">
        <f>VLOOKUP(_xlfn.CONCAT($B$3,"_HAD45_2099_",$D42),Seasonal_Temp!$A$2:$O$418,12,FALSE)</f>
        <v>35.388060000000003</v>
      </c>
      <c r="K42" s="6">
        <f>VLOOKUP(_xlfn.CONCAT($B$3,"_HAD85_2039_",$D42),Seasonal_Temp!$A$2:$O$418,12,FALSE)</f>
        <v>30.492540000000002</v>
      </c>
      <c r="L42" s="6">
        <f>VLOOKUP(_xlfn.CONCAT($B$3,"_HAD85_2069_",$D42),Seasonal_Temp!$A$2:$O$418,12,FALSE)</f>
        <v>34.889629999999997</v>
      </c>
      <c r="M42" s="10">
        <f>VLOOKUP(_xlfn.CONCAT($B$3,"_HAD85_2099_",$D42),Seasonal_Temp!$A$2:$O$418,12,FALSE)</f>
        <v>40.098579999999998</v>
      </c>
      <c r="N42" s="6">
        <f>VLOOKUP(_xlfn.CONCAT($B$3,"_IPSL85_2039_",$D42),Seasonal_Temp!$A$2:$O$418,12,FALSE)</f>
        <v>27.904620000000001</v>
      </c>
      <c r="O42" s="6">
        <f>VLOOKUP(_xlfn.CONCAT($B$3,"_IPSL85_2069_",$D42),Seasonal_Temp!$A$2:$O$418,12,FALSE)</f>
        <v>30.699020000000001</v>
      </c>
      <c r="P42" s="6">
        <f>VLOOKUP(_xlfn.CONCAT($B$3,"_IPSL85_2099_",$D42),Seasonal_Temp!$A$2:$O$418,12,FALSE)</f>
        <v>34.901269999999997</v>
      </c>
    </row>
    <row r="44" spans="4:57">
      <c r="D44" s="8" t="s">
        <v>36</v>
      </c>
    </row>
    <row r="45" spans="4:57" ht="14.4">
      <c r="D45" s="15" t="s">
        <v>54</v>
      </c>
      <c r="E45" s="6">
        <f>VLOOKUP(_xlfn.CONCAT($B$3,"_IPSL45_2039"),Extremes!$A$2:$I$105,6,FALSE)</f>
        <v>1.9376923079999999</v>
      </c>
      <c r="F45" s="6">
        <f>VLOOKUP(_xlfn.CONCAT($B$3,"_IPSL45_2069"),Extremes!$A$2:$I$105,6,FALSE)</f>
        <v>1.5997435900000001</v>
      </c>
      <c r="G45" s="10">
        <f>VLOOKUP(_xlfn.CONCAT($B$3,"_IPSL45_2099"),Extremes!$A$2:$I$105,6,FALSE)</f>
        <v>0.57615384599999997</v>
      </c>
      <c r="H45" s="6">
        <f>VLOOKUP(_xlfn.CONCAT($B$3,"_HAD45_2039"),Extremes!$A$2:$I$105,6,FALSE)</f>
        <v>2.2125641030000001</v>
      </c>
      <c r="I45" s="6">
        <f>VLOOKUP(_xlfn.CONCAT($B$3,"_HAD45_2069"),Extremes!$A$2:$I$105,6,FALSE)</f>
        <v>0.55102564099999995</v>
      </c>
      <c r="J45" s="10">
        <f>VLOOKUP(_xlfn.CONCAT($B$3,"_HAD45_2099"),Extremes!$A$2:$I$105,6,FALSE)</f>
        <v>0.50025640999999998</v>
      </c>
      <c r="K45" s="6">
        <f>VLOOKUP(_xlfn.CONCAT($B$3,"_HAD85_2039"),Extremes!$A$2:$I$105,6,FALSE)</f>
        <v>1.163846154</v>
      </c>
      <c r="L45" s="6">
        <f>VLOOKUP(_xlfn.CONCAT($B$3,"_HAD85_2069"),Extremes!$A$2:$I$105,6,FALSE)</f>
        <v>0.47794871799999999</v>
      </c>
      <c r="M45" s="10">
        <f>VLOOKUP(_xlfn.CONCAT($B$3,"_HAD85_2099"),Extremes!$A$2:$I$105,6,FALSE)</f>
        <v>0.38307692300000001</v>
      </c>
      <c r="N45" s="6">
        <f>VLOOKUP(_xlfn.CONCAT($B$3,"_IPSL85_2039"),Extremes!$A$2:$I$105,6,FALSE)</f>
        <v>2.7505128210000001</v>
      </c>
      <c r="O45" s="6">
        <f>VLOOKUP(_xlfn.CONCAT($B$3,"_IPSL85_2069"),Extremes!$A$2:$I$105,6,FALSE)</f>
        <v>0.62974359000000002</v>
      </c>
      <c r="P45" s="3">
        <f>VLOOKUP(_xlfn.CONCAT($B$3,"_IPSL85_2099"),Extremes!$A$2:$I$105,6,FALSE)</f>
        <v>2.8205127999999999E-2</v>
      </c>
    </row>
    <row r="46" spans="4:57">
      <c r="D46" s="15" t="s">
        <v>55</v>
      </c>
      <c r="E46" s="6">
        <f>VLOOKUP(_xlfn.CONCAT($B$3,"_IPSL45_2039"),Extremes!$A$2:$I$105,7,FALSE)</f>
        <v>12.615128</v>
      </c>
      <c r="F46" s="6">
        <f>VLOOKUP(_xlfn.CONCAT($B$3,"_IPSL45_2069"),Extremes!$A$2:$I$105,7,FALSE)</f>
        <v>28.364871999999998</v>
      </c>
      <c r="G46" s="10">
        <f>VLOOKUP(_xlfn.CONCAT($B$3,"_IPSL45_2099"),Extremes!$A$2:$I$105,7,FALSE)</f>
        <v>28.613845999999999</v>
      </c>
      <c r="H46" s="6">
        <f>VLOOKUP(_xlfn.CONCAT($B$3,"_HAD45_2039"),Extremes!$A$2:$I$105,7,FALSE)</f>
        <v>27.386154000000001</v>
      </c>
      <c r="I46" s="6">
        <f>VLOOKUP(_xlfn.CONCAT($B$3,"_HAD45_2069"),Extremes!$A$2:$I$105,7,FALSE)</f>
        <v>44.905897000000003</v>
      </c>
      <c r="J46" s="10">
        <f>VLOOKUP(_xlfn.CONCAT($B$3,"_HAD45_2099"),Extremes!$A$2:$I$105,7,FALSE)</f>
        <v>58.893332999999998</v>
      </c>
      <c r="K46" s="6">
        <f>VLOOKUP(_xlfn.CONCAT($B$3,"_HAD85_2039"),Extremes!$A$2:$I$105,7,FALSE)</f>
        <v>26.239231</v>
      </c>
      <c r="L46" s="6">
        <f>VLOOKUP(_xlfn.CONCAT($B$3,"_HAD85_2069"),Extremes!$A$2:$I$105,7,FALSE)</f>
        <v>56.524872000000002</v>
      </c>
      <c r="M46" s="10">
        <f>VLOOKUP(_xlfn.CONCAT($B$3,"_HAD85_2099"),Extremes!$A$2:$I$105,7,FALSE)</f>
        <v>84.748204999999999</v>
      </c>
      <c r="N46" s="6">
        <f>VLOOKUP(_xlfn.CONCAT($B$3,"_IPSL85_2039"),Extremes!$A$2:$I$105,7,FALSE)</f>
        <v>16.545641</v>
      </c>
      <c r="O46" s="6">
        <f>VLOOKUP(_xlfn.CONCAT($B$3,"_IPSL85_2069"),Extremes!$A$2:$I$105,7,FALSE)</f>
        <v>38.185896999999997</v>
      </c>
      <c r="P46" s="6">
        <f>VLOOKUP(_xlfn.CONCAT($B$3,"_IPSL85_2099"),Extremes!$A$2:$I$105,7,FALSE)</f>
        <v>68.131794999999997</v>
      </c>
    </row>
    <row r="47" spans="4:57">
      <c r="D47" s="13" t="s">
        <v>39</v>
      </c>
      <c r="E47" s="6">
        <f>VLOOKUP(_xlfn.CONCAT($B$3,"_IPSL45_2039"),Extremes!$A$2:$I$105,8,FALSE)</f>
        <v>3.1643590000000001</v>
      </c>
      <c r="F47" s="6">
        <f>VLOOKUP(_xlfn.CONCAT($B$3,"_IPSL45_2069"),Extremes!$A$2:$I$105,8,FALSE)</f>
        <v>2.6876920000000002</v>
      </c>
      <c r="G47" s="10">
        <f>VLOOKUP(_xlfn.CONCAT($B$3,"_IPSL45_2099"),Extremes!$A$2:$I$105,8,FALSE)</f>
        <v>3.745641</v>
      </c>
      <c r="H47" s="6">
        <f>VLOOKUP(_xlfn.CONCAT($B$3,"_HAD45_2039"),Extremes!$A$2:$I$105,8,FALSE)</f>
        <v>3.2261540000000002</v>
      </c>
      <c r="I47" s="6">
        <f>VLOOKUP(_xlfn.CONCAT($B$3,"_HAD45_2069"),Extremes!$A$2:$I$105,8,FALSE)</f>
        <v>4.2302559999999998</v>
      </c>
      <c r="J47" s="10">
        <f>VLOOKUP(_xlfn.CONCAT($B$3,"_HAD45_2099"),Extremes!$A$2:$I$105,8,FALSE)</f>
        <v>4.0158969999999998</v>
      </c>
      <c r="K47" s="6">
        <f>VLOOKUP(_xlfn.CONCAT($B$3,"_HAD85_2039"),Extremes!$A$2:$I$105,8,FALSE)</f>
        <v>3.6387179999999999</v>
      </c>
      <c r="L47" s="6">
        <f>VLOOKUP(_xlfn.CONCAT($B$3,"_HAD85_2069"),Extremes!$A$2:$I$105,8,FALSE)</f>
        <v>3.23</v>
      </c>
      <c r="M47" s="10">
        <f>VLOOKUP(_xlfn.CONCAT($B$3,"_HAD85_2099"),Extremes!$A$2:$I$105,8,FALSE)</f>
        <v>4.93</v>
      </c>
      <c r="N47" s="6">
        <f>VLOOKUP(_xlfn.CONCAT($B$3,"_IPSL85_2039"),Extremes!$A$2:$I$105,8,FALSE)</f>
        <v>3.2930769999999998</v>
      </c>
      <c r="O47" s="6">
        <f>VLOOKUP(_xlfn.CONCAT($B$3,"_IPSL85_2069"),Extremes!$A$2:$I$105,8,FALSE)</f>
        <v>3.2189739999999998</v>
      </c>
      <c r="P47" s="6">
        <f>VLOOKUP(_xlfn.CONCAT($B$3,"_IPSL85_2099"),Extremes!$A$2:$I$105,8,FALSE)</f>
        <v>3.5764100000000001</v>
      </c>
    </row>
    <row r="48" spans="4:57">
      <c r="D48" s="13" t="s">
        <v>40</v>
      </c>
      <c r="E48" s="6">
        <f>VLOOKUP(_xlfn.CONCAT($B$3,"_IPSL45_2039"),Extremes!$A$2:$I$105,9,FALSE)</f>
        <v>0.23846149999999999</v>
      </c>
      <c r="F48" s="6">
        <f>VLOOKUP(_xlfn.CONCAT($B$3,"_IPSL45_2069"),Extremes!$A$2:$I$105,9,FALSE)</f>
        <v>0.1205128</v>
      </c>
      <c r="G48" s="10">
        <f>VLOOKUP(_xlfn.CONCAT($B$3,"_IPSL45_2099"),Extremes!$A$2:$I$105,9,FALSE)</f>
        <v>0.31666670000000002</v>
      </c>
      <c r="H48" s="6">
        <f>VLOOKUP(_xlfn.CONCAT($B$3,"_HAD45_2039"),Extremes!$A$2:$I$105,9,FALSE)</f>
        <v>0.10179489999999999</v>
      </c>
      <c r="I48" s="6">
        <f>VLOOKUP(_xlfn.CONCAT($B$3,"_HAD45_2069"),Extremes!$A$2:$I$105,9,FALSE)</f>
        <v>0.27435900000000002</v>
      </c>
      <c r="J48" s="10">
        <f>VLOOKUP(_xlfn.CONCAT($B$3,"_HAD45_2099"),Extremes!$A$2:$I$105,9,FALSE)</f>
        <v>0.29128209999999999</v>
      </c>
      <c r="K48" s="6">
        <f>VLOOKUP(_xlfn.CONCAT($B$3,"_HAD85_2039"),Extremes!$A$2:$I$105,9,FALSE)</f>
        <v>0.18</v>
      </c>
      <c r="L48" s="6">
        <f>VLOOKUP(_xlfn.CONCAT($B$3,"_HAD85_2069"),Extremes!$A$2:$I$105,9,FALSE)</f>
        <v>0.21307690000000001</v>
      </c>
      <c r="M48" s="10">
        <f>VLOOKUP(_xlfn.CONCAT($B$3,"_HAD85_2099"),Extremes!$A$2:$I$105,9,FALSE)</f>
        <v>0.4882051</v>
      </c>
      <c r="N48" s="6">
        <f>VLOOKUP(_xlfn.CONCAT($B$3,"_IPSL85_2039"),Extremes!$A$2:$I$105,9,FALSE)</f>
        <v>0.26128210000000002</v>
      </c>
      <c r="O48" s="6">
        <f>VLOOKUP(_xlfn.CONCAT($B$3,"_IPSL85_2069"),Extremes!$A$2:$I$105,9,FALSE)</f>
        <v>0.37769229999999998</v>
      </c>
      <c r="P48" s="6">
        <f>VLOOKUP(_xlfn.CONCAT($B$3,"_IPSL85_2099"),Extremes!$A$2:$I$105,9,FALSE)</f>
        <v>0.31692310000000001</v>
      </c>
    </row>
  </sheetData>
  <sortState xmlns:xlrd2="http://schemas.microsoft.com/office/spreadsheetml/2017/richdata2" ref="XFC3:XFC10">
    <sortCondition ref="XFC3:XFC10"/>
  </sortState>
  <mergeCells count="8">
    <mergeCell ref="N30:P30"/>
    <mergeCell ref="A2:B2"/>
    <mergeCell ref="E13:G13"/>
    <mergeCell ref="H13:J13"/>
    <mergeCell ref="K13:M13"/>
    <mergeCell ref="E30:G30"/>
    <mergeCell ref="H30:J30"/>
    <mergeCell ref="K30:M30"/>
  </mergeCells>
  <dataValidations count="1">
    <dataValidation type="list" allowBlank="1" showInputMessage="1" showErrorMessage="1" sqref="B3" xr:uid="{D23F477B-C97A-4F8F-BED3-28BD5D2C96A6}">
      <formula1>$XFD$3:$XFD$10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580D-C516-4A87-AA96-3FACFD10BE27}">
  <dimension ref="A2:L22"/>
  <sheetViews>
    <sheetView workbookViewId="0"/>
  </sheetViews>
  <sheetFormatPr defaultRowHeight="13.8"/>
  <sheetData>
    <row r="2" spans="2:12">
      <c r="B2" s="32" t="s">
        <v>75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2:1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2:12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2:12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2:12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2:1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2:12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2:12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2:12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20" spans="1:2">
      <c r="B20" s="31" t="s">
        <v>72</v>
      </c>
    </row>
    <row r="21" spans="1:2">
      <c r="A21">
        <v>1</v>
      </c>
      <c r="B21" t="s">
        <v>74</v>
      </c>
    </row>
    <row r="22" spans="1:2">
      <c r="A22">
        <v>2</v>
      </c>
      <c r="B22" t="s">
        <v>73</v>
      </c>
    </row>
  </sheetData>
  <mergeCells count="1">
    <mergeCell ref="B2:L1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PANN</vt:lpstr>
      <vt:lpstr>Seasonal_PR</vt:lpstr>
      <vt:lpstr>TANN</vt:lpstr>
      <vt:lpstr>Seasonal_Temp</vt:lpstr>
      <vt:lpstr>Extremes</vt:lpstr>
      <vt:lpstr>Dashboard</vt:lpstr>
      <vt:lpstr>NOTES</vt:lpstr>
    </vt:vector>
  </TitlesOfParts>
  <Company>U.S.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Peters, Matthew P -FS</dc:creator>
  <cp:lastModifiedBy>Peters, Matthew P -FS</cp:lastModifiedBy>
  <dcterms:created xsi:type="dcterms:W3CDTF">2020-09-14T12:59:12Z</dcterms:created>
  <dcterms:modified xsi:type="dcterms:W3CDTF">2021-01-25T14:09:39Z</dcterms:modified>
</cp:coreProperties>
</file>